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4526"/>
  <workbookPr date1904="1" showInkAnnotation="0" autoCompressPictures="0"/>
  <bookViews>
    <workbookView xWindow="3220" yWindow="0" windowWidth="42000" windowHeight="19460" activeTab="6"/>
  </bookViews>
  <sheets>
    <sheet name="Vejledning" sheetId="5" r:id="rId1"/>
    <sheet name="Nylønstillæg" sheetId="6" r:id="rId2"/>
    <sheet name="LonspecAndreAar" sheetId="524" r:id="rId3"/>
    <sheet name="LonspecAndreAlle" sheetId="523" r:id="rId4"/>
    <sheet name="LonspecAndre" sheetId="512" r:id="rId5"/>
    <sheet name="Q" sheetId="534" r:id="rId6"/>
    <sheet name="R" sheetId="572" r:id="rId7"/>
    <sheet name="S" sheetId="573" r:id="rId8"/>
    <sheet name="T" sheetId="574" r:id="rId9"/>
    <sheet name="U" sheetId="575" r:id="rId10"/>
    <sheet name="V" sheetId="576" r:id="rId11"/>
    <sheet name="W" sheetId="577" r:id="rId12"/>
    <sheet name="X" sheetId="578" r:id="rId13"/>
    <sheet name="Y" sheetId="579" r:id="rId14"/>
    <sheet name="Z" sheetId="580" r:id="rId15"/>
    <sheet name="Grundlon12" sheetId="269" r:id="rId16"/>
  </sheets>
  <externalReferences>
    <externalReference r:id="rId17"/>
    <externalReference r:id="rId18"/>
  </externalReferences>
  <definedNames>
    <definedName name="basistabel" localSheetId="15">[1]Grundlon!$A$59:$G$64</definedName>
    <definedName name="basistabel" localSheetId="4">[2]Grundlon!$A$59:$G$64</definedName>
    <definedName name="basistabel" localSheetId="3">[2]Grundlon!$A$59:$G$64</definedName>
    <definedName name="basistabel" localSheetId="2">[2]Grundlon!$A$59:$G$64</definedName>
    <definedName name="basistabel12">Grundlon12!$A$59:$G$66</definedName>
    <definedName name="lmdr" localSheetId="6">#REF!</definedName>
    <definedName name="lmdr" localSheetId="8">#REF!</definedName>
    <definedName name="lmdr" localSheetId="9">#REF!</definedName>
    <definedName name="lmdr" localSheetId="11">#REF!</definedName>
    <definedName name="lmdr" localSheetId="13">#REF!</definedName>
    <definedName name="lmdr" localSheetId="14">#REF!</definedName>
    <definedName name="lmdr">#REF!</definedName>
    <definedName name="maaned" localSheetId="4">LonspecAndre!$G$2:$H$17</definedName>
    <definedName name="maaned" localSheetId="3">LonspecAndreAlle!$F$3:$G$17</definedName>
    <definedName name="maaned" localSheetId="2">LonspecAndreAar!$F$2:$G$16</definedName>
    <definedName name="maaned" localSheetId="6">#REF!</definedName>
    <definedName name="maaned" localSheetId="8">#REF!</definedName>
    <definedName name="maaned" localSheetId="9">#REF!</definedName>
    <definedName name="maaned" localSheetId="11">#REF!</definedName>
    <definedName name="maaned" localSheetId="13">#REF!</definedName>
    <definedName name="maaned" localSheetId="14">#REF!</definedName>
    <definedName name="maaned">#REF!</definedName>
    <definedName name="mdr" localSheetId="4">LonspecAndre!$J$6:$K$17</definedName>
    <definedName name="mdr" localSheetId="3">LonspecAndreAlle!$P$7:$Q$18</definedName>
    <definedName name="mdr" localSheetId="2">LonspecAndreAar!$S$6:$T$17</definedName>
    <definedName name="mdr" localSheetId="6">#REF!</definedName>
    <definedName name="mdr" localSheetId="8">#REF!</definedName>
    <definedName name="mdr" localSheetId="9">#REF!</definedName>
    <definedName name="mdr" localSheetId="11">#REF!</definedName>
    <definedName name="mdr" localSheetId="13">#REF!</definedName>
    <definedName name="mdr" localSheetId="14">#REF!</definedName>
    <definedName name="mdr">#REF!</definedName>
    <definedName name="omraadetabel" localSheetId="15">[1]Grundlon!$A$69:$F$74</definedName>
    <definedName name="omraadetabel" localSheetId="4">[2]Grundlon!$A$69:$F$74</definedName>
    <definedName name="omraadetabel" localSheetId="3">[2]Grundlon!$A$69:$F$74</definedName>
    <definedName name="omraadetabel" localSheetId="2">[2]Grundlon!$A$69:$F$74</definedName>
    <definedName name="omraadetabel12">Grundlon12!$A$71:$F$78</definedName>
    <definedName name="Skalalontabel" localSheetId="15">[1]Grundlon!$A$4:$G$58</definedName>
    <definedName name="Skalalontabel" localSheetId="4">[2]Grundlon!$A$4:$G$58</definedName>
    <definedName name="Skalalontabel" localSheetId="3">[2]Grundlon!$A$4:$G$58</definedName>
    <definedName name="Skalalontabel" localSheetId="2">[2]Grundlon!$A$4:$G$58</definedName>
    <definedName name="Skalalontabel12">Grundlon12!$A$4:$G$58</definedName>
    <definedName name="_xlnm.Print_Area" localSheetId="15">Grundlon12!$A$86:$E$104</definedName>
    <definedName name="_xlnm.Print_Area" localSheetId="4">LonspecAndre!$B$4:$E$58</definedName>
    <definedName name="_xlnm.Print_Area" localSheetId="3">LonspecAndreAlle!$B$5:$D$58</definedName>
    <definedName name="_xlnm.Print_Area" localSheetId="2">LonspecAndreAar!$B$4:$D$57</definedName>
    <definedName name="_xlnm.Print_Area" localSheetId="5">Q!$B$1:$G$43</definedName>
    <definedName name="_xlnm.Print_Area" localSheetId="6">'R'!$B$1:$G$43</definedName>
    <definedName name="_xlnm.Print_Area" localSheetId="7">S!$B$1:$G$43</definedName>
    <definedName name="_xlnm.Print_Area" localSheetId="8">T!$B$1:$G$43</definedName>
    <definedName name="_xlnm.Print_Area" localSheetId="9">U!$B$1:$G$43</definedName>
    <definedName name="_xlnm.Print_Area" localSheetId="10">V!$B$1:$G$43</definedName>
    <definedName name="_xlnm.Print_Area" localSheetId="11">W!$B$1:$G$43</definedName>
    <definedName name="_xlnm.Print_Area" localSheetId="12">X!$B$1:$G$43</definedName>
    <definedName name="_xlnm.Print_Area" localSheetId="13">Y!$B$1:$G$43</definedName>
    <definedName name="_xlnm.Print_Area" localSheetId="14">Z!$B$1:$G$43</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57" i="534" l="1"/>
  <c r="I157" i="534"/>
  <c r="J157" i="534"/>
  <c r="K157" i="534"/>
  <c r="L157" i="534"/>
  <c r="M157" i="534"/>
  <c r="N157" i="534"/>
  <c r="O157" i="534"/>
  <c r="P157" i="534"/>
  <c r="Q157" i="534"/>
  <c r="R157" i="534"/>
  <c r="H157" i="580"/>
  <c r="I157" i="580"/>
  <c r="J157" i="580"/>
  <c r="K157" i="580"/>
  <c r="L157" i="580"/>
  <c r="M157" i="580"/>
  <c r="N157" i="580"/>
  <c r="O157" i="580"/>
  <c r="P157" i="580"/>
  <c r="Q157" i="580"/>
  <c r="R157" i="580"/>
  <c r="H157" i="579"/>
  <c r="I157" i="579"/>
  <c r="J157" i="579"/>
  <c r="K157" i="579"/>
  <c r="L157" i="579"/>
  <c r="M157" i="579"/>
  <c r="N157" i="579"/>
  <c r="O157" i="579"/>
  <c r="P157" i="579"/>
  <c r="Q157" i="579"/>
  <c r="R157" i="579"/>
  <c r="H157" i="578"/>
  <c r="I157" i="578"/>
  <c r="J157" i="578"/>
  <c r="K157" i="578"/>
  <c r="L157" i="578"/>
  <c r="M157" i="578"/>
  <c r="N157" i="578"/>
  <c r="O157" i="578"/>
  <c r="P157" i="578"/>
  <c r="Q157" i="578"/>
  <c r="R157" i="578"/>
  <c r="H157" i="577"/>
  <c r="I157" i="577"/>
  <c r="J157" i="577"/>
  <c r="K157" i="577"/>
  <c r="L157" i="577"/>
  <c r="M157" i="577"/>
  <c r="N157" i="577"/>
  <c r="O157" i="577"/>
  <c r="P157" i="577"/>
  <c r="Q157" i="577"/>
  <c r="R157" i="577"/>
  <c r="H157" i="576"/>
  <c r="I157" i="576"/>
  <c r="J157" i="576"/>
  <c r="K157" i="576"/>
  <c r="L157" i="576"/>
  <c r="M157" i="576"/>
  <c r="N157" i="576"/>
  <c r="O157" i="576"/>
  <c r="P157" i="576"/>
  <c r="Q157" i="576"/>
  <c r="R157" i="576"/>
  <c r="H157" i="575"/>
  <c r="I157" i="575"/>
  <c r="J157" i="575"/>
  <c r="K157" i="575"/>
  <c r="L157" i="575"/>
  <c r="M157" i="575"/>
  <c r="N157" i="575"/>
  <c r="O157" i="575"/>
  <c r="P157" i="575"/>
  <c r="Q157" i="575"/>
  <c r="R157" i="575"/>
  <c r="H157" i="574"/>
  <c r="I157" i="574"/>
  <c r="J157" i="574"/>
  <c r="K157" i="574"/>
  <c r="L157" i="574"/>
  <c r="M157" i="574"/>
  <c r="N157" i="574"/>
  <c r="O157" i="574"/>
  <c r="P157" i="574"/>
  <c r="Q157" i="574"/>
  <c r="R157" i="574"/>
  <c r="H157" i="573"/>
  <c r="I157" i="573"/>
  <c r="J157" i="573"/>
  <c r="K157" i="573"/>
  <c r="L157" i="573"/>
  <c r="M157" i="573"/>
  <c r="N157" i="573"/>
  <c r="O157" i="573"/>
  <c r="P157" i="573"/>
  <c r="Q157" i="573"/>
  <c r="R157" i="573"/>
  <c r="H157" i="572"/>
  <c r="I157" i="572"/>
  <c r="J157" i="572"/>
  <c r="K157" i="572"/>
  <c r="L157" i="572"/>
  <c r="M157" i="572"/>
  <c r="N157" i="572"/>
  <c r="O157" i="572"/>
  <c r="P157" i="572"/>
  <c r="Q157" i="572"/>
  <c r="R157" i="572"/>
  <c r="G157" i="572"/>
  <c r="G157" i="573"/>
  <c r="G157" i="574"/>
  <c r="G157" i="575"/>
  <c r="G157" i="576"/>
  <c r="G157" i="577"/>
  <c r="G157" i="578"/>
  <c r="G157" i="579"/>
  <c r="G157" i="580"/>
  <c r="G157" i="534"/>
  <c r="H156" i="572"/>
  <c r="I156" i="572"/>
  <c r="J156" i="572"/>
  <c r="K156" i="572"/>
  <c r="L156" i="572"/>
  <c r="M156" i="572"/>
  <c r="N156" i="572"/>
  <c r="O156" i="572"/>
  <c r="P156" i="572"/>
  <c r="Q156" i="572"/>
  <c r="R156" i="572"/>
  <c r="H156" i="573"/>
  <c r="I156" i="573"/>
  <c r="J156" i="573"/>
  <c r="K156" i="573"/>
  <c r="L156" i="573"/>
  <c r="M156" i="573"/>
  <c r="N156" i="573"/>
  <c r="O156" i="573"/>
  <c r="P156" i="573"/>
  <c r="Q156" i="573"/>
  <c r="R156" i="573"/>
  <c r="H156" i="574"/>
  <c r="I156" i="574"/>
  <c r="J156" i="574"/>
  <c r="K156" i="574"/>
  <c r="L156" i="574"/>
  <c r="M156" i="574"/>
  <c r="N156" i="574"/>
  <c r="O156" i="574"/>
  <c r="P156" i="574"/>
  <c r="Q156" i="574"/>
  <c r="R156" i="574"/>
  <c r="H156" i="575"/>
  <c r="I156" i="575"/>
  <c r="J156" i="575"/>
  <c r="K156" i="575"/>
  <c r="L156" i="575"/>
  <c r="M156" i="575"/>
  <c r="N156" i="575"/>
  <c r="O156" i="575"/>
  <c r="P156" i="575"/>
  <c r="Q156" i="575"/>
  <c r="R156" i="575"/>
  <c r="H156" i="576"/>
  <c r="I156" i="576"/>
  <c r="J156" i="576"/>
  <c r="K156" i="576"/>
  <c r="L156" i="576"/>
  <c r="M156" i="576"/>
  <c r="N156" i="576"/>
  <c r="O156" i="576"/>
  <c r="P156" i="576"/>
  <c r="Q156" i="576"/>
  <c r="R156" i="576"/>
  <c r="H156" i="577"/>
  <c r="I156" i="577"/>
  <c r="J156" i="577"/>
  <c r="K156" i="577"/>
  <c r="L156" i="577"/>
  <c r="M156" i="577"/>
  <c r="N156" i="577"/>
  <c r="O156" i="577"/>
  <c r="P156" i="577"/>
  <c r="Q156" i="577"/>
  <c r="R156" i="577"/>
  <c r="H156" i="578"/>
  <c r="I156" i="578"/>
  <c r="J156" i="578"/>
  <c r="K156" i="578"/>
  <c r="L156" i="578"/>
  <c r="M156" i="578"/>
  <c r="N156" i="578"/>
  <c r="O156" i="578"/>
  <c r="P156" i="578"/>
  <c r="Q156" i="578"/>
  <c r="R156" i="578"/>
  <c r="H156" i="579"/>
  <c r="I156" i="579"/>
  <c r="J156" i="579"/>
  <c r="K156" i="579"/>
  <c r="L156" i="579"/>
  <c r="M156" i="579"/>
  <c r="N156" i="579"/>
  <c r="O156" i="579"/>
  <c r="P156" i="579"/>
  <c r="Q156" i="579"/>
  <c r="R156" i="579"/>
  <c r="H156" i="580"/>
  <c r="I156" i="580"/>
  <c r="J156" i="580"/>
  <c r="K156" i="580"/>
  <c r="L156" i="580"/>
  <c r="M156" i="580"/>
  <c r="N156" i="580"/>
  <c r="O156" i="580"/>
  <c r="P156" i="580"/>
  <c r="Q156" i="580"/>
  <c r="R156" i="580"/>
  <c r="H156" i="534"/>
  <c r="I156" i="534"/>
  <c r="J156" i="534"/>
  <c r="K156" i="534"/>
  <c r="L156" i="534"/>
  <c r="M156" i="534"/>
  <c r="N156" i="534"/>
  <c r="O156" i="534"/>
  <c r="P156" i="534"/>
  <c r="Q156" i="534"/>
  <c r="R156" i="534"/>
  <c r="G156" i="572"/>
  <c r="G156" i="573"/>
  <c r="G156" i="574"/>
  <c r="G156" i="575"/>
  <c r="G156" i="576"/>
  <c r="G156" i="577"/>
  <c r="G156" i="578"/>
  <c r="G156" i="579"/>
  <c r="G156" i="580"/>
  <c r="G156" i="534"/>
  <c r="H155" i="572"/>
  <c r="I155" i="572"/>
  <c r="J155" i="572"/>
  <c r="K155" i="572"/>
  <c r="L155" i="572"/>
  <c r="M155" i="572"/>
  <c r="N155" i="572"/>
  <c r="O155" i="572"/>
  <c r="P155" i="572"/>
  <c r="Q155" i="572"/>
  <c r="R155" i="572"/>
  <c r="H155" i="573"/>
  <c r="I155" i="573"/>
  <c r="J155" i="573"/>
  <c r="K155" i="573"/>
  <c r="L155" i="573"/>
  <c r="M155" i="573"/>
  <c r="N155" i="573"/>
  <c r="O155" i="573"/>
  <c r="P155" i="573"/>
  <c r="Q155" i="573"/>
  <c r="R155" i="573"/>
  <c r="H155" i="574"/>
  <c r="I155" i="574"/>
  <c r="J155" i="574"/>
  <c r="K155" i="574"/>
  <c r="L155" i="574"/>
  <c r="M155" i="574"/>
  <c r="N155" i="574"/>
  <c r="O155" i="574"/>
  <c r="P155" i="574"/>
  <c r="Q155" i="574"/>
  <c r="R155" i="574"/>
  <c r="H155" i="575"/>
  <c r="I155" i="575"/>
  <c r="J155" i="575"/>
  <c r="K155" i="575"/>
  <c r="L155" i="575"/>
  <c r="M155" i="575"/>
  <c r="N155" i="575"/>
  <c r="O155" i="575"/>
  <c r="P155" i="575"/>
  <c r="Q155" i="575"/>
  <c r="R155" i="575"/>
  <c r="H155" i="576"/>
  <c r="I155" i="576"/>
  <c r="J155" i="576"/>
  <c r="K155" i="576"/>
  <c r="L155" i="576"/>
  <c r="M155" i="576"/>
  <c r="N155" i="576"/>
  <c r="O155" i="576"/>
  <c r="P155" i="576"/>
  <c r="Q155" i="576"/>
  <c r="R155" i="576"/>
  <c r="H155" i="577"/>
  <c r="I155" i="577"/>
  <c r="J155" i="577"/>
  <c r="K155" i="577"/>
  <c r="L155" i="577"/>
  <c r="M155" i="577"/>
  <c r="N155" i="577"/>
  <c r="O155" i="577"/>
  <c r="P155" i="577"/>
  <c r="Q155" i="577"/>
  <c r="R155" i="577"/>
  <c r="H155" i="578"/>
  <c r="I155" i="578"/>
  <c r="J155" i="578"/>
  <c r="K155" i="578"/>
  <c r="L155" i="578"/>
  <c r="M155" i="578"/>
  <c r="N155" i="578"/>
  <c r="O155" i="578"/>
  <c r="P155" i="578"/>
  <c r="Q155" i="578"/>
  <c r="R155" i="578"/>
  <c r="H155" i="579"/>
  <c r="I155" i="579"/>
  <c r="J155" i="579"/>
  <c r="K155" i="579"/>
  <c r="L155" i="579"/>
  <c r="M155" i="579"/>
  <c r="N155" i="579"/>
  <c r="O155" i="579"/>
  <c r="P155" i="579"/>
  <c r="Q155" i="579"/>
  <c r="R155" i="579"/>
  <c r="H155" i="580"/>
  <c r="I155" i="580"/>
  <c r="J155" i="580"/>
  <c r="K155" i="580"/>
  <c r="L155" i="580"/>
  <c r="M155" i="580"/>
  <c r="N155" i="580"/>
  <c r="O155" i="580"/>
  <c r="P155" i="580"/>
  <c r="Q155" i="580"/>
  <c r="R155" i="580"/>
  <c r="H155" i="534"/>
  <c r="I155" i="534"/>
  <c r="J155" i="534"/>
  <c r="K155" i="534"/>
  <c r="L155" i="534"/>
  <c r="M155" i="534"/>
  <c r="N155" i="534"/>
  <c r="O155" i="534"/>
  <c r="P155" i="534"/>
  <c r="Q155" i="534"/>
  <c r="R155" i="534"/>
  <c r="G155" i="572"/>
  <c r="G155" i="573"/>
  <c r="G155" i="574"/>
  <c r="G155" i="575"/>
  <c r="G155" i="576"/>
  <c r="G155" i="577"/>
  <c r="G155" i="578"/>
  <c r="G155" i="579"/>
  <c r="G155" i="580"/>
  <c r="G155" i="534"/>
  <c r="H154" i="572"/>
  <c r="I154" i="572"/>
  <c r="J154" i="572"/>
  <c r="K154" i="572"/>
  <c r="L154" i="572"/>
  <c r="M154" i="572"/>
  <c r="N154" i="572"/>
  <c r="O154" i="572"/>
  <c r="P154" i="572"/>
  <c r="Q154" i="572"/>
  <c r="R154" i="572"/>
  <c r="H154" i="573"/>
  <c r="I154" i="573"/>
  <c r="J154" i="573"/>
  <c r="K154" i="573"/>
  <c r="L154" i="573"/>
  <c r="M154" i="573"/>
  <c r="N154" i="573"/>
  <c r="O154" i="573"/>
  <c r="P154" i="573"/>
  <c r="Q154" i="573"/>
  <c r="R154" i="573"/>
  <c r="H154" i="574"/>
  <c r="I154" i="574"/>
  <c r="J154" i="574"/>
  <c r="K154" i="574"/>
  <c r="L154" i="574"/>
  <c r="M154" i="574"/>
  <c r="N154" i="574"/>
  <c r="O154" i="574"/>
  <c r="P154" i="574"/>
  <c r="Q154" i="574"/>
  <c r="R154" i="574"/>
  <c r="H154" i="575"/>
  <c r="I154" i="575"/>
  <c r="J154" i="575"/>
  <c r="K154" i="575"/>
  <c r="L154" i="575"/>
  <c r="M154" i="575"/>
  <c r="N154" i="575"/>
  <c r="O154" i="575"/>
  <c r="P154" i="575"/>
  <c r="Q154" i="575"/>
  <c r="R154" i="575"/>
  <c r="H154" i="576"/>
  <c r="I154" i="576"/>
  <c r="J154" i="576"/>
  <c r="K154" i="576"/>
  <c r="L154" i="576"/>
  <c r="M154" i="576"/>
  <c r="N154" i="576"/>
  <c r="O154" i="576"/>
  <c r="P154" i="576"/>
  <c r="Q154" i="576"/>
  <c r="R154" i="576"/>
  <c r="H154" i="577"/>
  <c r="I154" i="577"/>
  <c r="J154" i="577"/>
  <c r="K154" i="577"/>
  <c r="L154" i="577"/>
  <c r="M154" i="577"/>
  <c r="N154" i="577"/>
  <c r="O154" i="577"/>
  <c r="P154" i="577"/>
  <c r="Q154" i="577"/>
  <c r="R154" i="577"/>
  <c r="H154" i="578"/>
  <c r="I154" i="578"/>
  <c r="J154" i="578"/>
  <c r="K154" i="578"/>
  <c r="L154" i="578"/>
  <c r="M154" i="578"/>
  <c r="N154" i="578"/>
  <c r="O154" i="578"/>
  <c r="P154" i="578"/>
  <c r="Q154" i="578"/>
  <c r="R154" i="578"/>
  <c r="H154" i="579"/>
  <c r="I154" i="579"/>
  <c r="J154" i="579"/>
  <c r="K154" i="579"/>
  <c r="L154" i="579"/>
  <c r="M154" i="579"/>
  <c r="N154" i="579"/>
  <c r="O154" i="579"/>
  <c r="P154" i="579"/>
  <c r="Q154" i="579"/>
  <c r="R154" i="579"/>
  <c r="H154" i="580"/>
  <c r="I154" i="580"/>
  <c r="J154" i="580"/>
  <c r="K154" i="580"/>
  <c r="L154" i="580"/>
  <c r="M154" i="580"/>
  <c r="N154" i="580"/>
  <c r="O154" i="580"/>
  <c r="P154" i="580"/>
  <c r="Q154" i="580"/>
  <c r="R154" i="580"/>
  <c r="H154" i="534"/>
  <c r="I154" i="534"/>
  <c r="J154" i="534"/>
  <c r="K154" i="534"/>
  <c r="L154" i="534"/>
  <c r="M154" i="534"/>
  <c r="N154" i="534"/>
  <c r="O154" i="534"/>
  <c r="P154" i="534"/>
  <c r="Q154" i="534"/>
  <c r="R154" i="534"/>
  <c r="G154" i="572"/>
  <c r="G154" i="573"/>
  <c r="G154" i="574"/>
  <c r="G154" i="575"/>
  <c r="G154" i="576"/>
  <c r="G154" i="577"/>
  <c r="G154" i="578"/>
  <c r="G154" i="579"/>
  <c r="G154" i="580"/>
  <c r="G154" i="534"/>
  <c r="H153" i="572"/>
  <c r="I153" i="572"/>
  <c r="J153" i="572"/>
  <c r="K153" i="572"/>
  <c r="L153" i="572"/>
  <c r="M153" i="572"/>
  <c r="N153" i="572"/>
  <c r="O153" i="572"/>
  <c r="P153" i="572"/>
  <c r="Q153" i="572"/>
  <c r="R153" i="572"/>
  <c r="H153" i="573"/>
  <c r="I153" i="573"/>
  <c r="J153" i="573"/>
  <c r="K153" i="573"/>
  <c r="L153" i="573"/>
  <c r="M153" i="573"/>
  <c r="N153" i="573"/>
  <c r="O153" i="573"/>
  <c r="P153" i="573"/>
  <c r="Q153" i="573"/>
  <c r="R153" i="573"/>
  <c r="H153" i="574"/>
  <c r="I153" i="574"/>
  <c r="J153" i="574"/>
  <c r="K153" i="574"/>
  <c r="L153" i="574"/>
  <c r="M153" i="574"/>
  <c r="N153" i="574"/>
  <c r="O153" i="574"/>
  <c r="P153" i="574"/>
  <c r="Q153" i="574"/>
  <c r="R153" i="574"/>
  <c r="H153" i="575"/>
  <c r="I153" i="575"/>
  <c r="J153" i="575"/>
  <c r="K153" i="575"/>
  <c r="L153" i="575"/>
  <c r="M153" i="575"/>
  <c r="N153" i="575"/>
  <c r="O153" i="575"/>
  <c r="P153" i="575"/>
  <c r="Q153" i="575"/>
  <c r="R153" i="575"/>
  <c r="H153" i="576"/>
  <c r="I153" i="576"/>
  <c r="J153" i="576"/>
  <c r="K153" i="576"/>
  <c r="L153" i="576"/>
  <c r="M153" i="576"/>
  <c r="N153" i="576"/>
  <c r="O153" i="576"/>
  <c r="P153" i="576"/>
  <c r="Q153" i="576"/>
  <c r="R153" i="576"/>
  <c r="H153" i="577"/>
  <c r="I153" i="577"/>
  <c r="J153" i="577"/>
  <c r="K153" i="577"/>
  <c r="L153" i="577"/>
  <c r="M153" i="577"/>
  <c r="N153" i="577"/>
  <c r="O153" i="577"/>
  <c r="P153" i="577"/>
  <c r="Q153" i="577"/>
  <c r="R153" i="577"/>
  <c r="H153" i="578"/>
  <c r="I153" i="578"/>
  <c r="J153" i="578"/>
  <c r="K153" i="578"/>
  <c r="L153" i="578"/>
  <c r="M153" i="578"/>
  <c r="N153" i="578"/>
  <c r="O153" i="578"/>
  <c r="P153" i="578"/>
  <c r="Q153" i="578"/>
  <c r="R153" i="578"/>
  <c r="H153" i="579"/>
  <c r="I153" i="579"/>
  <c r="J153" i="579"/>
  <c r="K153" i="579"/>
  <c r="L153" i="579"/>
  <c r="M153" i="579"/>
  <c r="N153" i="579"/>
  <c r="O153" i="579"/>
  <c r="P153" i="579"/>
  <c r="Q153" i="579"/>
  <c r="R153" i="579"/>
  <c r="H153" i="580"/>
  <c r="I153" i="580"/>
  <c r="J153" i="580"/>
  <c r="K153" i="580"/>
  <c r="L153" i="580"/>
  <c r="M153" i="580"/>
  <c r="N153" i="580"/>
  <c r="O153" i="580"/>
  <c r="P153" i="580"/>
  <c r="Q153" i="580"/>
  <c r="R153" i="580"/>
  <c r="H153" i="534"/>
  <c r="I153" i="534"/>
  <c r="J153" i="534"/>
  <c r="K153" i="534"/>
  <c r="L153" i="534"/>
  <c r="M153" i="534"/>
  <c r="N153" i="534"/>
  <c r="O153" i="534"/>
  <c r="P153" i="534"/>
  <c r="Q153" i="534"/>
  <c r="R153" i="534"/>
  <c r="G153" i="572"/>
  <c r="G153" i="573"/>
  <c r="G153" i="574"/>
  <c r="G153" i="575"/>
  <c r="G153" i="576"/>
  <c r="G153" i="577"/>
  <c r="G153" i="578"/>
  <c r="G153" i="579"/>
  <c r="G153" i="580"/>
  <c r="G153" i="534"/>
  <c r="H152" i="572"/>
  <c r="I152" i="572"/>
  <c r="J152" i="572"/>
  <c r="K152" i="572"/>
  <c r="L152" i="572"/>
  <c r="M152" i="572"/>
  <c r="N152" i="572"/>
  <c r="O152" i="572"/>
  <c r="P152" i="572"/>
  <c r="Q152" i="572"/>
  <c r="R152" i="572"/>
  <c r="H152" i="573"/>
  <c r="I152" i="573"/>
  <c r="J152" i="573"/>
  <c r="K152" i="573"/>
  <c r="L152" i="573"/>
  <c r="M152" i="573"/>
  <c r="N152" i="573"/>
  <c r="O152" i="573"/>
  <c r="P152" i="573"/>
  <c r="Q152" i="573"/>
  <c r="R152" i="573"/>
  <c r="H152" i="574"/>
  <c r="I152" i="574"/>
  <c r="J152" i="574"/>
  <c r="K152" i="574"/>
  <c r="L152" i="574"/>
  <c r="M152" i="574"/>
  <c r="N152" i="574"/>
  <c r="O152" i="574"/>
  <c r="P152" i="574"/>
  <c r="Q152" i="574"/>
  <c r="R152" i="574"/>
  <c r="H152" i="575"/>
  <c r="I152" i="575"/>
  <c r="J152" i="575"/>
  <c r="K152" i="575"/>
  <c r="L152" i="575"/>
  <c r="M152" i="575"/>
  <c r="N152" i="575"/>
  <c r="O152" i="575"/>
  <c r="P152" i="575"/>
  <c r="Q152" i="575"/>
  <c r="R152" i="575"/>
  <c r="H152" i="576"/>
  <c r="I152" i="576"/>
  <c r="J152" i="576"/>
  <c r="K152" i="576"/>
  <c r="L152" i="576"/>
  <c r="M152" i="576"/>
  <c r="N152" i="576"/>
  <c r="O152" i="576"/>
  <c r="P152" i="576"/>
  <c r="Q152" i="576"/>
  <c r="R152" i="576"/>
  <c r="H152" i="577"/>
  <c r="I152" i="577"/>
  <c r="J152" i="577"/>
  <c r="K152" i="577"/>
  <c r="L152" i="577"/>
  <c r="M152" i="577"/>
  <c r="N152" i="577"/>
  <c r="O152" i="577"/>
  <c r="P152" i="577"/>
  <c r="Q152" i="577"/>
  <c r="R152" i="577"/>
  <c r="H152" i="578"/>
  <c r="I152" i="578"/>
  <c r="J152" i="578"/>
  <c r="K152" i="578"/>
  <c r="L152" i="578"/>
  <c r="M152" i="578"/>
  <c r="N152" i="578"/>
  <c r="O152" i="578"/>
  <c r="P152" i="578"/>
  <c r="Q152" i="578"/>
  <c r="R152" i="578"/>
  <c r="H152" i="579"/>
  <c r="I152" i="579"/>
  <c r="J152" i="579"/>
  <c r="K152" i="579"/>
  <c r="L152" i="579"/>
  <c r="M152" i="579"/>
  <c r="N152" i="579"/>
  <c r="O152" i="579"/>
  <c r="P152" i="579"/>
  <c r="Q152" i="579"/>
  <c r="R152" i="579"/>
  <c r="H152" i="580"/>
  <c r="I152" i="580"/>
  <c r="J152" i="580"/>
  <c r="K152" i="580"/>
  <c r="L152" i="580"/>
  <c r="M152" i="580"/>
  <c r="N152" i="580"/>
  <c r="O152" i="580"/>
  <c r="P152" i="580"/>
  <c r="Q152" i="580"/>
  <c r="R152" i="580"/>
  <c r="H152" i="534"/>
  <c r="I152" i="534"/>
  <c r="J152" i="534"/>
  <c r="K152" i="534"/>
  <c r="L152" i="534"/>
  <c r="M152" i="534"/>
  <c r="N152" i="534"/>
  <c r="O152" i="534"/>
  <c r="P152" i="534"/>
  <c r="Q152" i="534"/>
  <c r="R152" i="534"/>
  <c r="G152" i="572"/>
  <c r="G152" i="573"/>
  <c r="G152" i="574"/>
  <c r="G152" i="575"/>
  <c r="G152" i="576"/>
  <c r="G152" i="577"/>
  <c r="G152" i="578"/>
  <c r="G152" i="579"/>
  <c r="G152" i="580"/>
  <c r="G152" i="534"/>
  <c r="H151" i="572"/>
  <c r="I151" i="572"/>
  <c r="J151" i="572"/>
  <c r="K151" i="572"/>
  <c r="L151" i="572"/>
  <c r="M151" i="572"/>
  <c r="N151" i="572"/>
  <c r="O151" i="572"/>
  <c r="P151" i="572"/>
  <c r="Q151" i="572"/>
  <c r="R151" i="572"/>
  <c r="H151" i="573"/>
  <c r="I151" i="573"/>
  <c r="J151" i="573"/>
  <c r="K151" i="573"/>
  <c r="L151" i="573"/>
  <c r="M151" i="573"/>
  <c r="N151" i="573"/>
  <c r="O151" i="573"/>
  <c r="P151" i="573"/>
  <c r="Q151" i="573"/>
  <c r="R151" i="573"/>
  <c r="H151" i="574"/>
  <c r="I151" i="574"/>
  <c r="J151" i="574"/>
  <c r="K151" i="574"/>
  <c r="L151" i="574"/>
  <c r="M151" i="574"/>
  <c r="N151" i="574"/>
  <c r="O151" i="574"/>
  <c r="P151" i="574"/>
  <c r="Q151" i="574"/>
  <c r="R151" i="574"/>
  <c r="H151" i="575"/>
  <c r="I151" i="575"/>
  <c r="J151" i="575"/>
  <c r="K151" i="575"/>
  <c r="L151" i="575"/>
  <c r="M151" i="575"/>
  <c r="N151" i="575"/>
  <c r="O151" i="575"/>
  <c r="P151" i="575"/>
  <c r="Q151" i="575"/>
  <c r="R151" i="575"/>
  <c r="H151" i="576"/>
  <c r="I151" i="576"/>
  <c r="J151" i="576"/>
  <c r="K151" i="576"/>
  <c r="L151" i="576"/>
  <c r="M151" i="576"/>
  <c r="N151" i="576"/>
  <c r="O151" i="576"/>
  <c r="P151" i="576"/>
  <c r="Q151" i="576"/>
  <c r="R151" i="576"/>
  <c r="H151" i="577"/>
  <c r="I151" i="577"/>
  <c r="J151" i="577"/>
  <c r="K151" i="577"/>
  <c r="L151" i="577"/>
  <c r="M151" i="577"/>
  <c r="N151" i="577"/>
  <c r="O151" i="577"/>
  <c r="P151" i="577"/>
  <c r="Q151" i="577"/>
  <c r="R151" i="577"/>
  <c r="H151" i="578"/>
  <c r="I151" i="578"/>
  <c r="J151" i="578"/>
  <c r="K151" i="578"/>
  <c r="L151" i="578"/>
  <c r="M151" i="578"/>
  <c r="N151" i="578"/>
  <c r="O151" i="578"/>
  <c r="P151" i="578"/>
  <c r="Q151" i="578"/>
  <c r="R151" i="578"/>
  <c r="H151" i="579"/>
  <c r="I151" i="579"/>
  <c r="J151" i="579"/>
  <c r="K151" i="579"/>
  <c r="L151" i="579"/>
  <c r="M151" i="579"/>
  <c r="N151" i="579"/>
  <c r="O151" i="579"/>
  <c r="P151" i="579"/>
  <c r="Q151" i="579"/>
  <c r="R151" i="579"/>
  <c r="H151" i="580"/>
  <c r="I151" i="580"/>
  <c r="J151" i="580"/>
  <c r="K151" i="580"/>
  <c r="L151" i="580"/>
  <c r="M151" i="580"/>
  <c r="N151" i="580"/>
  <c r="O151" i="580"/>
  <c r="P151" i="580"/>
  <c r="Q151" i="580"/>
  <c r="R151" i="580"/>
  <c r="H151" i="534"/>
  <c r="I151" i="534"/>
  <c r="J151" i="534"/>
  <c r="K151" i="534"/>
  <c r="L151" i="534"/>
  <c r="M151" i="534"/>
  <c r="N151" i="534"/>
  <c r="O151" i="534"/>
  <c r="P151" i="534"/>
  <c r="Q151" i="534"/>
  <c r="R151" i="534"/>
  <c r="G151" i="572"/>
  <c r="G151" i="573"/>
  <c r="G151" i="574"/>
  <c r="G151" i="575"/>
  <c r="G151" i="576"/>
  <c r="G151" i="577"/>
  <c r="G151" i="578"/>
  <c r="G151" i="579"/>
  <c r="G151" i="580"/>
  <c r="G151" i="534"/>
  <c r="H150" i="572"/>
  <c r="I150" i="572"/>
  <c r="J150" i="572"/>
  <c r="K150" i="572"/>
  <c r="L150" i="572"/>
  <c r="M150" i="572"/>
  <c r="N150" i="572"/>
  <c r="O150" i="572"/>
  <c r="P150" i="572"/>
  <c r="Q150" i="572"/>
  <c r="R150" i="572"/>
  <c r="H150" i="573"/>
  <c r="I150" i="573"/>
  <c r="J150" i="573"/>
  <c r="K150" i="573"/>
  <c r="L150" i="573"/>
  <c r="M150" i="573"/>
  <c r="N150" i="573"/>
  <c r="O150" i="573"/>
  <c r="P150" i="573"/>
  <c r="Q150" i="573"/>
  <c r="R150" i="573"/>
  <c r="H150" i="574"/>
  <c r="I150" i="574"/>
  <c r="J150" i="574"/>
  <c r="K150" i="574"/>
  <c r="L150" i="574"/>
  <c r="M150" i="574"/>
  <c r="N150" i="574"/>
  <c r="O150" i="574"/>
  <c r="P150" i="574"/>
  <c r="Q150" i="574"/>
  <c r="R150" i="574"/>
  <c r="H150" i="575"/>
  <c r="I150" i="575"/>
  <c r="J150" i="575"/>
  <c r="K150" i="575"/>
  <c r="L150" i="575"/>
  <c r="M150" i="575"/>
  <c r="N150" i="575"/>
  <c r="O150" i="575"/>
  <c r="P150" i="575"/>
  <c r="Q150" i="575"/>
  <c r="R150" i="575"/>
  <c r="H150" i="576"/>
  <c r="I150" i="576"/>
  <c r="J150" i="576"/>
  <c r="K150" i="576"/>
  <c r="L150" i="576"/>
  <c r="M150" i="576"/>
  <c r="N150" i="576"/>
  <c r="O150" i="576"/>
  <c r="P150" i="576"/>
  <c r="Q150" i="576"/>
  <c r="R150" i="576"/>
  <c r="H150" i="577"/>
  <c r="I150" i="577"/>
  <c r="J150" i="577"/>
  <c r="K150" i="577"/>
  <c r="L150" i="577"/>
  <c r="M150" i="577"/>
  <c r="N150" i="577"/>
  <c r="O150" i="577"/>
  <c r="P150" i="577"/>
  <c r="Q150" i="577"/>
  <c r="R150" i="577"/>
  <c r="H150" i="578"/>
  <c r="I150" i="578"/>
  <c r="J150" i="578"/>
  <c r="K150" i="578"/>
  <c r="L150" i="578"/>
  <c r="M150" i="578"/>
  <c r="N150" i="578"/>
  <c r="O150" i="578"/>
  <c r="P150" i="578"/>
  <c r="Q150" i="578"/>
  <c r="R150" i="578"/>
  <c r="H150" i="579"/>
  <c r="I150" i="579"/>
  <c r="J150" i="579"/>
  <c r="K150" i="579"/>
  <c r="L150" i="579"/>
  <c r="M150" i="579"/>
  <c r="N150" i="579"/>
  <c r="O150" i="579"/>
  <c r="P150" i="579"/>
  <c r="Q150" i="579"/>
  <c r="R150" i="579"/>
  <c r="H150" i="580"/>
  <c r="I150" i="580"/>
  <c r="J150" i="580"/>
  <c r="K150" i="580"/>
  <c r="L150" i="580"/>
  <c r="M150" i="580"/>
  <c r="N150" i="580"/>
  <c r="O150" i="580"/>
  <c r="P150" i="580"/>
  <c r="Q150" i="580"/>
  <c r="R150" i="580"/>
  <c r="H150" i="534"/>
  <c r="I150" i="534"/>
  <c r="J150" i="534"/>
  <c r="K150" i="534"/>
  <c r="L150" i="534"/>
  <c r="M150" i="534"/>
  <c r="N150" i="534"/>
  <c r="O150" i="534"/>
  <c r="P150" i="534"/>
  <c r="Q150" i="534"/>
  <c r="R150" i="534"/>
  <c r="G150" i="572"/>
  <c r="G150" i="573"/>
  <c r="G150" i="574"/>
  <c r="G150" i="575"/>
  <c r="G150" i="576"/>
  <c r="G150" i="577"/>
  <c r="G150" i="578"/>
  <c r="G150" i="579"/>
  <c r="G150" i="580"/>
  <c r="G150" i="534"/>
  <c r="H149" i="572"/>
  <c r="I149" i="572"/>
  <c r="J149" i="572"/>
  <c r="K149" i="572"/>
  <c r="L149" i="572"/>
  <c r="M149" i="572"/>
  <c r="N149" i="572"/>
  <c r="O149" i="572"/>
  <c r="P149" i="572"/>
  <c r="Q149" i="572"/>
  <c r="R149" i="572"/>
  <c r="H149" i="573"/>
  <c r="I149" i="573"/>
  <c r="J149" i="573"/>
  <c r="K149" i="573"/>
  <c r="L149" i="573"/>
  <c r="M149" i="573"/>
  <c r="N149" i="573"/>
  <c r="O149" i="573"/>
  <c r="P149" i="573"/>
  <c r="Q149" i="573"/>
  <c r="R149" i="573"/>
  <c r="H149" i="574"/>
  <c r="I149" i="574"/>
  <c r="J149" i="574"/>
  <c r="K149" i="574"/>
  <c r="L149" i="574"/>
  <c r="M149" i="574"/>
  <c r="N149" i="574"/>
  <c r="O149" i="574"/>
  <c r="P149" i="574"/>
  <c r="Q149" i="574"/>
  <c r="R149" i="574"/>
  <c r="H149" i="575"/>
  <c r="I149" i="575"/>
  <c r="J149" i="575"/>
  <c r="K149" i="575"/>
  <c r="L149" i="575"/>
  <c r="M149" i="575"/>
  <c r="N149" i="575"/>
  <c r="O149" i="575"/>
  <c r="P149" i="575"/>
  <c r="Q149" i="575"/>
  <c r="R149" i="575"/>
  <c r="H149" i="576"/>
  <c r="I149" i="576"/>
  <c r="J149" i="576"/>
  <c r="K149" i="576"/>
  <c r="L149" i="576"/>
  <c r="M149" i="576"/>
  <c r="N149" i="576"/>
  <c r="O149" i="576"/>
  <c r="P149" i="576"/>
  <c r="Q149" i="576"/>
  <c r="R149" i="576"/>
  <c r="H149" i="577"/>
  <c r="I149" i="577"/>
  <c r="J149" i="577"/>
  <c r="K149" i="577"/>
  <c r="L149" i="577"/>
  <c r="M149" i="577"/>
  <c r="N149" i="577"/>
  <c r="O149" i="577"/>
  <c r="P149" i="577"/>
  <c r="Q149" i="577"/>
  <c r="R149" i="577"/>
  <c r="H149" i="578"/>
  <c r="I149" i="578"/>
  <c r="J149" i="578"/>
  <c r="K149" i="578"/>
  <c r="L149" i="578"/>
  <c r="M149" i="578"/>
  <c r="N149" i="578"/>
  <c r="O149" i="578"/>
  <c r="P149" i="578"/>
  <c r="Q149" i="578"/>
  <c r="R149" i="578"/>
  <c r="H149" i="579"/>
  <c r="I149" i="579"/>
  <c r="J149" i="579"/>
  <c r="K149" i="579"/>
  <c r="L149" i="579"/>
  <c r="M149" i="579"/>
  <c r="N149" i="579"/>
  <c r="O149" i="579"/>
  <c r="P149" i="579"/>
  <c r="Q149" i="579"/>
  <c r="R149" i="579"/>
  <c r="H149" i="580"/>
  <c r="I149" i="580"/>
  <c r="J149" i="580"/>
  <c r="K149" i="580"/>
  <c r="L149" i="580"/>
  <c r="M149" i="580"/>
  <c r="N149" i="580"/>
  <c r="O149" i="580"/>
  <c r="P149" i="580"/>
  <c r="Q149" i="580"/>
  <c r="R149" i="580"/>
  <c r="H149" i="534"/>
  <c r="I149" i="534"/>
  <c r="J149" i="534"/>
  <c r="K149" i="534"/>
  <c r="L149" i="534"/>
  <c r="M149" i="534"/>
  <c r="N149" i="534"/>
  <c r="O149" i="534"/>
  <c r="P149" i="534"/>
  <c r="Q149" i="534"/>
  <c r="R149" i="534"/>
  <c r="G149" i="572"/>
  <c r="G149" i="573"/>
  <c r="G149" i="574"/>
  <c r="G149" i="575"/>
  <c r="G149" i="576"/>
  <c r="G149" i="577"/>
  <c r="G149" i="578"/>
  <c r="G149" i="579"/>
  <c r="G149" i="580"/>
  <c r="G149" i="534"/>
  <c r="H148" i="572"/>
  <c r="I148" i="572"/>
  <c r="J148" i="572"/>
  <c r="K148" i="572"/>
  <c r="L148" i="572"/>
  <c r="M148" i="572"/>
  <c r="N148" i="572"/>
  <c r="O148" i="572"/>
  <c r="P148" i="572"/>
  <c r="Q148" i="572"/>
  <c r="R148" i="572"/>
  <c r="H148" i="573"/>
  <c r="I148" i="573"/>
  <c r="J148" i="573"/>
  <c r="K148" i="573"/>
  <c r="L148" i="573"/>
  <c r="M148" i="573"/>
  <c r="N148" i="573"/>
  <c r="O148" i="573"/>
  <c r="P148" i="573"/>
  <c r="Q148" i="573"/>
  <c r="R148" i="573"/>
  <c r="H148" i="574"/>
  <c r="I148" i="574"/>
  <c r="J148" i="574"/>
  <c r="K148" i="574"/>
  <c r="L148" i="574"/>
  <c r="M148" i="574"/>
  <c r="N148" i="574"/>
  <c r="O148" i="574"/>
  <c r="P148" i="574"/>
  <c r="Q148" i="574"/>
  <c r="R148" i="574"/>
  <c r="H148" i="575"/>
  <c r="I148" i="575"/>
  <c r="J148" i="575"/>
  <c r="K148" i="575"/>
  <c r="L148" i="575"/>
  <c r="M148" i="575"/>
  <c r="N148" i="575"/>
  <c r="O148" i="575"/>
  <c r="P148" i="575"/>
  <c r="Q148" i="575"/>
  <c r="R148" i="575"/>
  <c r="H148" i="576"/>
  <c r="I148" i="576"/>
  <c r="J148" i="576"/>
  <c r="K148" i="576"/>
  <c r="L148" i="576"/>
  <c r="M148" i="576"/>
  <c r="N148" i="576"/>
  <c r="O148" i="576"/>
  <c r="P148" i="576"/>
  <c r="Q148" i="576"/>
  <c r="R148" i="576"/>
  <c r="H148" i="577"/>
  <c r="I148" i="577"/>
  <c r="J148" i="577"/>
  <c r="K148" i="577"/>
  <c r="L148" i="577"/>
  <c r="M148" i="577"/>
  <c r="N148" i="577"/>
  <c r="O148" i="577"/>
  <c r="P148" i="577"/>
  <c r="Q148" i="577"/>
  <c r="R148" i="577"/>
  <c r="H148" i="578"/>
  <c r="I148" i="578"/>
  <c r="J148" i="578"/>
  <c r="K148" i="578"/>
  <c r="L148" i="578"/>
  <c r="M148" i="578"/>
  <c r="N148" i="578"/>
  <c r="O148" i="578"/>
  <c r="P148" i="578"/>
  <c r="Q148" i="578"/>
  <c r="R148" i="578"/>
  <c r="H148" i="579"/>
  <c r="I148" i="579"/>
  <c r="J148" i="579"/>
  <c r="K148" i="579"/>
  <c r="L148" i="579"/>
  <c r="M148" i="579"/>
  <c r="N148" i="579"/>
  <c r="O148" i="579"/>
  <c r="P148" i="579"/>
  <c r="Q148" i="579"/>
  <c r="R148" i="579"/>
  <c r="H148" i="580"/>
  <c r="I148" i="580"/>
  <c r="J148" i="580"/>
  <c r="K148" i="580"/>
  <c r="L148" i="580"/>
  <c r="M148" i="580"/>
  <c r="N148" i="580"/>
  <c r="O148" i="580"/>
  <c r="P148" i="580"/>
  <c r="Q148" i="580"/>
  <c r="R148" i="580"/>
  <c r="H148" i="534"/>
  <c r="I148" i="534"/>
  <c r="J148" i="534"/>
  <c r="K148" i="534"/>
  <c r="L148" i="534"/>
  <c r="M148" i="534"/>
  <c r="N148" i="534"/>
  <c r="O148" i="534"/>
  <c r="P148" i="534"/>
  <c r="Q148" i="534"/>
  <c r="R148" i="534"/>
  <c r="G148" i="572"/>
  <c r="G148" i="573"/>
  <c r="G148" i="574"/>
  <c r="G148" i="575"/>
  <c r="G148" i="576"/>
  <c r="G148" i="577"/>
  <c r="G148" i="578"/>
  <c r="G148" i="579"/>
  <c r="G148" i="580"/>
  <c r="G148" i="534"/>
  <c r="H147" i="572"/>
  <c r="I147" i="572"/>
  <c r="J147" i="572"/>
  <c r="K147" i="572"/>
  <c r="L147" i="572"/>
  <c r="M147" i="572"/>
  <c r="N147" i="572"/>
  <c r="O147" i="572"/>
  <c r="P147" i="572"/>
  <c r="Q147" i="572"/>
  <c r="R147" i="572"/>
  <c r="H147" i="573"/>
  <c r="I147" i="573"/>
  <c r="J147" i="573"/>
  <c r="K147" i="573"/>
  <c r="L147" i="573"/>
  <c r="M147" i="573"/>
  <c r="N147" i="573"/>
  <c r="O147" i="573"/>
  <c r="P147" i="573"/>
  <c r="Q147" i="573"/>
  <c r="R147" i="573"/>
  <c r="H147" i="574"/>
  <c r="I147" i="574"/>
  <c r="J147" i="574"/>
  <c r="K147" i="574"/>
  <c r="L147" i="574"/>
  <c r="M147" i="574"/>
  <c r="N147" i="574"/>
  <c r="O147" i="574"/>
  <c r="P147" i="574"/>
  <c r="Q147" i="574"/>
  <c r="R147" i="574"/>
  <c r="H147" i="575"/>
  <c r="I147" i="575"/>
  <c r="J147" i="575"/>
  <c r="K147" i="575"/>
  <c r="L147" i="575"/>
  <c r="M147" i="575"/>
  <c r="N147" i="575"/>
  <c r="O147" i="575"/>
  <c r="P147" i="575"/>
  <c r="Q147" i="575"/>
  <c r="R147" i="575"/>
  <c r="H147" i="576"/>
  <c r="I147" i="576"/>
  <c r="J147" i="576"/>
  <c r="K147" i="576"/>
  <c r="L147" i="576"/>
  <c r="M147" i="576"/>
  <c r="N147" i="576"/>
  <c r="O147" i="576"/>
  <c r="P147" i="576"/>
  <c r="Q147" i="576"/>
  <c r="R147" i="576"/>
  <c r="H147" i="577"/>
  <c r="I147" i="577"/>
  <c r="J147" i="577"/>
  <c r="K147" i="577"/>
  <c r="L147" i="577"/>
  <c r="M147" i="577"/>
  <c r="N147" i="577"/>
  <c r="O147" i="577"/>
  <c r="P147" i="577"/>
  <c r="Q147" i="577"/>
  <c r="R147" i="577"/>
  <c r="H147" i="578"/>
  <c r="I147" i="578"/>
  <c r="J147" i="578"/>
  <c r="K147" i="578"/>
  <c r="L147" i="578"/>
  <c r="M147" i="578"/>
  <c r="N147" i="578"/>
  <c r="O147" i="578"/>
  <c r="P147" i="578"/>
  <c r="Q147" i="578"/>
  <c r="R147" i="578"/>
  <c r="H147" i="579"/>
  <c r="I147" i="579"/>
  <c r="J147" i="579"/>
  <c r="K147" i="579"/>
  <c r="L147" i="579"/>
  <c r="M147" i="579"/>
  <c r="N147" i="579"/>
  <c r="O147" i="579"/>
  <c r="P147" i="579"/>
  <c r="Q147" i="579"/>
  <c r="R147" i="579"/>
  <c r="H147" i="580"/>
  <c r="I147" i="580"/>
  <c r="J147" i="580"/>
  <c r="K147" i="580"/>
  <c r="L147" i="580"/>
  <c r="M147" i="580"/>
  <c r="N147" i="580"/>
  <c r="O147" i="580"/>
  <c r="P147" i="580"/>
  <c r="Q147" i="580"/>
  <c r="R147" i="580"/>
  <c r="H147" i="534"/>
  <c r="I147" i="534"/>
  <c r="J147" i="534"/>
  <c r="K147" i="534"/>
  <c r="L147" i="534"/>
  <c r="M147" i="534"/>
  <c r="N147" i="534"/>
  <c r="O147" i="534"/>
  <c r="P147" i="534"/>
  <c r="Q147" i="534"/>
  <c r="R147" i="534"/>
  <c r="G147" i="572"/>
  <c r="G147" i="573"/>
  <c r="G147" i="574"/>
  <c r="G147" i="575"/>
  <c r="G147" i="576"/>
  <c r="G147" i="577"/>
  <c r="G147" i="578"/>
  <c r="G147" i="579"/>
  <c r="G147" i="580"/>
  <c r="G147" i="534"/>
  <c r="H146" i="572"/>
  <c r="I146" i="572"/>
  <c r="J146" i="572"/>
  <c r="K146" i="572"/>
  <c r="L146" i="572"/>
  <c r="M146" i="572"/>
  <c r="N146" i="572"/>
  <c r="O146" i="572"/>
  <c r="P146" i="572"/>
  <c r="Q146" i="572"/>
  <c r="R146" i="572"/>
  <c r="H146" i="573"/>
  <c r="I146" i="573"/>
  <c r="J146" i="573"/>
  <c r="K146" i="573"/>
  <c r="L146" i="573"/>
  <c r="M146" i="573"/>
  <c r="N146" i="573"/>
  <c r="O146" i="573"/>
  <c r="P146" i="573"/>
  <c r="Q146" i="573"/>
  <c r="R146" i="573"/>
  <c r="H146" i="574"/>
  <c r="I146" i="574"/>
  <c r="J146" i="574"/>
  <c r="K146" i="574"/>
  <c r="L146" i="574"/>
  <c r="M146" i="574"/>
  <c r="N146" i="574"/>
  <c r="O146" i="574"/>
  <c r="P146" i="574"/>
  <c r="Q146" i="574"/>
  <c r="R146" i="574"/>
  <c r="H146" i="575"/>
  <c r="I146" i="575"/>
  <c r="J146" i="575"/>
  <c r="K146" i="575"/>
  <c r="L146" i="575"/>
  <c r="M146" i="575"/>
  <c r="N146" i="575"/>
  <c r="O146" i="575"/>
  <c r="P146" i="575"/>
  <c r="Q146" i="575"/>
  <c r="R146" i="575"/>
  <c r="H146" i="576"/>
  <c r="I146" i="576"/>
  <c r="J146" i="576"/>
  <c r="K146" i="576"/>
  <c r="L146" i="576"/>
  <c r="M146" i="576"/>
  <c r="N146" i="576"/>
  <c r="O146" i="576"/>
  <c r="P146" i="576"/>
  <c r="Q146" i="576"/>
  <c r="R146" i="576"/>
  <c r="H146" i="577"/>
  <c r="I146" i="577"/>
  <c r="J146" i="577"/>
  <c r="K146" i="577"/>
  <c r="L146" i="577"/>
  <c r="M146" i="577"/>
  <c r="N146" i="577"/>
  <c r="O146" i="577"/>
  <c r="P146" i="577"/>
  <c r="Q146" i="577"/>
  <c r="R146" i="577"/>
  <c r="H146" i="578"/>
  <c r="I146" i="578"/>
  <c r="J146" i="578"/>
  <c r="K146" i="578"/>
  <c r="L146" i="578"/>
  <c r="M146" i="578"/>
  <c r="N146" i="578"/>
  <c r="O146" i="578"/>
  <c r="P146" i="578"/>
  <c r="Q146" i="578"/>
  <c r="R146" i="578"/>
  <c r="H146" i="579"/>
  <c r="I146" i="579"/>
  <c r="J146" i="579"/>
  <c r="K146" i="579"/>
  <c r="L146" i="579"/>
  <c r="M146" i="579"/>
  <c r="N146" i="579"/>
  <c r="O146" i="579"/>
  <c r="P146" i="579"/>
  <c r="Q146" i="579"/>
  <c r="R146" i="579"/>
  <c r="H146" i="580"/>
  <c r="I146" i="580"/>
  <c r="J146" i="580"/>
  <c r="K146" i="580"/>
  <c r="L146" i="580"/>
  <c r="M146" i="580"/>
  <c r="N146" i="580"/>
  <c r="O146" i="580"/>
  <c r="P146" i="580"/>
  <c r="Q146" i="580"/>
  <c r="R146" i="580"/>
  <c r="H146" i="534"/>
  <c r="I146" i="534"/>
  <c r="J146" i="534"/>
  <c r="K146" i="534"/>
  <c r="L146" i="534"/>
  <c r="M146" i="534"/>
  <c r="N146" i="534"/>
  <c r="O146" i="534"/>
  <c r="P146" i="534"/>
  <c r="Q146" i="534"/>
  <c r="R146" i="534"/>
  <c r="G146" i="572"/>
  <c r="G146" i="573"/>
  <c r="G146" i="574"/>
  <c r="G146" i="575"/>
  <c r="G146" i="576"/>
  <c r="G146" i="577"/>
  <c r="G146" i="578"/>
  <c r="G146" i="579"/>
  <c r="G146" i="580"/>
  <c r="G146" i="534"/>
  <c r="H145" i="572"/>
  <c r="I145" i="572"/>
  <c r="J145" i="572"/>
  <c r="K145" i="572"/>
  <c r="L145" i="572"/>
  <c r="M145" i="572"/>
  <c r="N145" i="572"/>
  <c r="O145" i="572"/>
  <c r="P145" i="572"/>
  <c r="Q145" i="572"/>
  <c r="R145" i="572"/>
  <c r="H145" i="573"/>
  <c r="I145" i="573"/>
  <c r="J145" i="573"/>
  <c r="K145" i="573"/>
  <c r="L145" i="573"/>
  <c r="M145" i="573"/>
  <c r="N145" i="573"/>
  <c r="O145" i="573"/>
  <c r="P145" i="573"/>
  <c r="Q145" i="573"/>
  <c r="R145" i="573"/>
  <c r="H145" i="574"/>
  <c r="I145" i="574"/>
  <c r="J145" i="574"/>
  <c r="K145" i="574"/>
  <c r="L145" i="574"/>
  <c r="M145" i="574"/>
  <c r="N145" i="574"/>
  <c r="O145" i="574"/>
  <c r="P145" i="574"/>
  <c r="Q145" i="574"/>
  <c r="R145" i="574"/>
  <c r="H145" i="575"/>
  <c r="I145" i="575"/>
  <c r="J145" i="575"/>
  <c r="K145" i="575"/>
  <c r="L145" i="575"/>
  <c r="M145" i="575"/>
  <c r="N145" i="575"/>
  <c r="O145" i="575"/>
  <c r="P145" i="575"/>
  <c r="Q145" i="575"/>
  <c r="R145" i="575"/>
  <c r="H145" i="576"/>
  <c r="I145" i="576"/>
  <c r="J145" i="576"/>
  <c r="K145" i="576"/>
  <c r="L145" i="576"/>
  <c r="M145" i="576"/>
  <c r="N145" i="576"/>
  <c r="O145" i="576"/>
  <c r="P145" i="576"/>
  <c r="Q145" i="576"/>
  <c r="R145" i="576"/>
  <c r="H145" i="577"/>
  <c r="I145" i="577"/>
  <c r="J145" i="577"/>
  <c r="K145" i="577"/>
  <c r="L145" i="577"/>
  <c r="M145" i="577"/>
  <c r="N145" i="577"/>
  <c r="O145" i="577"/>
  <c r="P145" i="577"/>
  <c r="Q145" i="577"/>
  <c r="R145" i="577"/>
  <c r="H145" i="578"/>
  <c r="I145" i="578"/>
  <c r="J145" i="578"/>
  <c r="K145" i="578"/>
  <c r="L145" i="578"/>
  <c r="M145" i="578"/>
  <c r="N145" i="578"/>
  <c r="O145" i="578"/>
  <c r="P145" i="578"/>
  <c r="Q145" i="578"/>
  <c r="R145" i="578"/>
  <c r="H145" i="579"/>
  <c r="I145" i="579"/>
  <c r="J145" i="579"/>
  <c r="K145" i="579"/>
  <c r="L145" i="579"/>
  <c r="M145" i="579"/>
  <c r="N145" i="579"/>
  <c r="O145" i="579"/>
  <c r="P145" i="579"/>
  <c r="Q145" i="579"/>
  <c r="R145" i="579"/>
  <c r="H145" i="580"/>
  <c r="I145" i="580"/>
  <c r="J145" i="580"/>
  <c r="K145" i="580"/>
  <c r="L145" i="580"/>
  <c r="M145" i="580"/>
  <c r="N145" i="580"/>
  <c r="O145" i="580"/>
  <c r="P145" i="580"/>
  <c r="Q145" i="580"/>
  <c r="R145" i="580"/>
  <c r="H145" i="534"/>
  <c r="I145" i="534"/>
  <c r="J145" i="534"/>
  <c r="K145" i="534"/>
  <c r="L145" i="534"/>
  <c r="M145" i="534"/>
  <c r="N145" i="534"/>
  <c r="O145" i="534"/>
  <c r="P145" i="534"/>
  <c r="Q145" i="534"/>
  <c r="R145" i="534"/>
  <c r="G145" i="572"/>
  <c r="G145" i="573"/>
  <c r="G145" i="574"/>
  <c r="G145" i="575"/>
  <c r="G145" i="576"/>
  <c r="G145" i="577"/>
  <c r="G145" i="578"/>
  <c r="G145" i="579"/>
  <c r="G145" i="580"/>
  <c r="G145" i="534"/>
  <c r="G63" i="572"/>
  <c r="G63" i="573"/>
  <c r="G63" i="574"/>
  <c r="G63" i="575"/>
  <c r="G63" i="576"/>
  <c r="G63" i="577"/>
  <c r="G63" i="578"/>
  <c r="G63" i="579"/>
  <c r="G63" i="580"/>
  <c r="G63" i="534"/>
  <c r="H62" i="572"/>
  <c r="I62" i="572"/>
  <c r="J62" i="572"/>
  <c r="K62" i="572"/>
  <c r="L62" i="572"/>
  <c r="M62" i="572"/>
  <c r="N62" i="572"/>
  <c r="O62" i="572"/>
  <c r="P62" i="572"/>
  <c r="Q62" i="572"/>
  <c r="R62" i="572"/>
  <c r="H62" i="573"/>
  <c r="I62" i="573"/>
  <c r="J62" i="573"/>
  <c r="K62" i="573"/>
  <c r="L62" i="573"/>
  <c r="M62" i="573"/>
  <c r="N62" i="573"/>
  <c r="O62" i="573"/>
  <c r="P62" i="573"/>
  <c r="Q62" i="573"/>
  <c r="R62" i="573"/>
  <c r="H62" i="574"/>
  <c r="I62" i="574"/>
  <c r="J62" i="574"/>
  <c r="K62" i="574"/>
  <c r="L62" i="574"/>
  <c r="M62" i="574"/>
  <c r="N62" i="574"/>
  <c r="O62" i="574"/>
  <c r="P62" i="574"/>
  <c r="Q62" i="574"/>
  <c r="R62" i="574"/>
  <c r="H62" i="575"/>
  <c r="I62" i="575"/>
  <c r="J62" i="575"/>
  <c r="K62" i="575"/>
  <c r="L62" i="575"/>
  <c r="M62" i="575"/>
  <c r="N62" i="575"/>
  <c r="O62" i="575"/>
  <c r="P62" i="575"/>
  <c r="Q62" i="575"/>
  <c r="R62" i="575"/>
  <c r="H62" i="576"/>
  <c r="I62" i="576"/>
  <c r="J62" i="576"/>
  <c r="K62" i="576"/>
  <c r="L62" i="576"/>
  <c r="M62" i="576"/>
  <c r="N62" i="576"/>
  <c r="O62" i="576"/>
  <c r="P62" i="576"/>
  <c r="Q62" i="576"/>
  <c r="R62" i="576"/>
  <c r="H62" i="577"/>
  <c r="I62" i="577"/>
  <c r="J62" i="577"/>
  <c r="K62" i="577"/>
  <c r="L62" i="577"/>
  <c r="M62" i="577"/>
  <c r="N62" i="577"/>
  <c r="O62" i="577"/>
  <c r="P62" i="577"/>
  <c r="Q62" i="577"/>
  <c r="R62" i="577"/>
  <c r="H62" i="578"/>
  <c r="I62" i="578"/>
  <c r="J62" i="578"/>
  <c r="K62" i="578"/>
  <c r="L62" i="578"/>
  <c r="M62" i="578"/>
  <c r="N62" i="578"/>
  <c r="O62" i="578"/>
  <c r="P62" i="578"/>
  <c r="Q62" i="578"/>
  <c r="R62" i="578"/>
  <c r="H62" i="579"/>
  <c r="I62" i="579"/>
  <c r="J62" i="579"/>
  <c r="K62" i="579"/>
  <c r="L62" i="579"/>
  <c r="M62" i="579"/>
  <c r="N62" i="579"/>
  <c r="O62" i="579"/>
  <c r="P62" i="579"/>
  <c r="Q62" i="579"/>
  <c r="R62" i="579"/>
  <c r="H62" i="580"/>
  <c r="I62" i="580"/>
  <c r="J62" i="580"/>
  <c r="K62" i="580"/>
  <c r="L62" i="580"/>
  <c r="M62" i="580"/>
  <c r="N62" i="580"/>
  <c r="O62" i="580"/>
  <c r="P62" i="580"/>
  <c r="Q62" i="580"/>
  <c r="R62" i="580"/>
  <c r="H62" i="534"/>
  <c r="I62" i="534"/>
  <c r="J62" i="534"/>
  <c r="K62" i="534"/>
  <c r="L62" i="534"/>
  <c r="M62" i="534"/>
  <c r="N62" i="534"/>
  <c r="O62" i="534"/>
  <c r="P62" i="534"/>
  <c r="Q62" i="534"/>
  <c r="R62" i="534"/>
  <c r="G62" i="572"/>
  <c r="G62" i="573"/>
  <c r="G62" i="574"/>
  <c r="G62" i="575"/>
  <c r="G62" i="576"/>
  <c r="G62" i="577"/>
  <c r="G62" i="578"/>
  <c r="G62" i="579"/>
  <c r="G62" i="580"/>
  <c r="G62" i="534"/>
  <c r="H58" i="572"/>
  <c r="I58" i="572"/>
  <c r="J58" i="572"/>
  <c r="K58" i="572"/>
  <c r="L58" i="572"/>
  <c r="M58" i="572"/>
  <c r="N58" i="572"/>
  <c r="O58" i="572"/>
  <c r="P58" i="572"/>
  <c r="Q58" i="572"/>
  <c r="R58" i="572"/>
  <c r="H58" i="573"/>
  <c r="I58" i="573"/>
  <c r="J58" i="573"/>
  <c r="K58" i="573"/>
  <c r="L58" i="573"/>
  <c r="M58" i="573"/>
  <c r="N58" i="573"/>
  <c r="O58" i="573"/>
  <c r="P58" i="573"/>
  <c r="Q58" i="573"/>
  <c r="R58" i="573"/>
  <c r="H58" i="574"/>
  <c r="I58" i="574"/>
  <c r="J58" i="574"/>
  <c r="K58" i="574"/>
  <c r="L58" i="574"/>
  <c r="M58" i="574"/>
  <c r="N58" i="574"/>
  <c r="O58" i="574"/>
  <c r="P58" i="574"/>
  <c r="Q58" i="574"/>
  <c r="R58" i="574"/>
  <c r="H58" i="575"/>
  <c r="I58" i="575"/>
  <c r="J58" i="575"/>
  <c r="K58" i="575"/>
  <c r="L58" i="575"/>
  <c r="M58" i="575"/>
  <c r="N58" i="575"/>
  <c r="O58" i="575"/>
  <c r="P58" i="575"/>
  <c r="Q58" i="575"/>
  <c r="R58" i="575"/>
  <c r="H58" i="576"/>
  <c r="I58" i="576"/>
  <c r="J58" i="576"/>
  <c r="K58" i="576"/>
  <c r="L58" i="576"/>
  <c r="M58" i="576"/>
  <c r="N58" i="576"/>
  <c r="O58" i="576"/>
  <c r="P58" i="576"/>
  <c r="Q58" i="576"/>
  <c r="R58" i="576"/>
  <c r="H58" i="577"/>
  <c r="I58" i="577"/>
  <c r="J58" i="577"/>
  <c r="K58" i="577"/>
  <c r="L58" i="577"/>
  <c r="M58" i="577"/>
  <c r="N58" i="577"/>
  <c r="O58" i="577"/>
  <c r="P58" i="577"/>
  <c r="Q58" i="577"/>
  <c r="R58" i="577"/>
  <c r="H58" i="578"/>
  <c r="I58" i="578"/>
  <c r="J58" i="578"/>
  <c r="K58" i="578"/>
  <c r="L58" i="578"/>
  <c r="M58" i="578"/>
  <c r="N58" i="578"/>
  <c r="O58" i="578"/>
  <c r="P58" i="578"/>
  <c r="Q58" i="578"/>
  <c r="R58" i="578"/>
  <c r="H58" i="579"/>
  <c r="I58" i="579"/>
  <c r="J58" i="579"/>
  <c r="K58" i="579"/>
  <c r="L58" i="579"/>
  <c r="M58" i="579"/>
  <c r="N58" i="579"/>
  <c r="O58" i="579"/>
  <c r="P58" i="579"/>
  <c r="Q58" i="579"/>
  <c r="R58" i="579"/>
  <c r="H58" i="580"/>
  <c r="I58" i="580"/>
  <c r="J58" i="580"/>
  <c r="K58" i="580"/>
  <c r="L58" i="580"/>
  <c r="M58" i="580"/>
  <c r="N58" i="580"/>
  <c r="O58" i="580"/>
  <c r="P58" i="580"/>
  <c r="Q58" i="580"/>
  <c r="R58" i="580"/>
  <c r="H58" i="534"/>
  <c r="I58" i="534"/>
  <c r="J58" i="534"/>
  <c r="K58" i="534"/>
  <c r="L58" i="534"/>
  <c r="M58" i="534"/>
  <c r="N58" i="534"/>
  <c r="O58" i="534"/>
  <c r="P58" i="534"/>
  <c r="Q58" i="534"/>
  <c r="R58" i="534"/>
  <c r="G58" i="572"/>
  <c r="G58" i="573"/>
  <c r="G58" i="574"/>
  <c r="G58" i="575"/>
  <c r="G58" i="576"/>
  <c r="G58" i="577"/>
  <c r="G58" i="578"/>
  <c r="G58" i="579"/>
  <c r="G58" i="580"/>
  <c r="G58" i="534"/>
  <c r="H57" i="572"/>
  <c r="I57" i="572"/>
  <c r="J57" i="572"/>
  <c r="K57" i="572"/>
  <c r="L57" i="572"/>
  <c r="M57" i="572"/>
  <c r="N57" i="572"/>
  <c r="O57" i="572"/>
  <c r="P57" i="572"/>
  <c r="Q57" i="572"/>
  <c r="R57" i="572"/>
  <c r="H57" i="573"/>
  <c r="I57" i="573"/>
  <c r="J57" i="573"/>
  <c r="K57" i="573"/>
  <c r="L57" i="573"/>
  <c r="M57" i="573"/>
  <c r="N57" i="573"/>
  <c r="O57" i="573"/>
  <c r="P57" i="573"/>
  <c r="Q57" i="573"/>
  <c r="R57" i="573"/>
  <c r="H57" i="574"/>
  <c r="I57" i="574"/>
  <c r="J57" i="574"/>
  <c r="K57" i="574"/>
  <c r="L57" i="574"/>
  <c r="M57" i="574"/>
  <c r="N57" i="574"/>
  <c r="O57" i="574"/>
  <c r="P57" i="574"/>
  <c r="Q57" i="574"/>
  <c r="R57" i="574"/>
  <c r="H57" i="575"/>
  <c r="I57" i="575"/>
  <c r="J57" i="575"/>
  <c r="K57" i="575"/>
  <c r="L57" i="575"/>
  <c r="M57" i="575"/>
  <c r="N57" i="575"/>
  <c r="O57" i="575"/>
  <c r="P57" i="575"/>
  <c r="Q57" i="575"/>
  <c r="R57" i="575"/>
  <c r="H57" i="576"/>
  <c r="I57" i="576"/>
  <c r="J57" i="576"/>
  <c r="K57" i="576"/>
  <c r="L57" i="576"/>
  <c r="M57" i="576"/>
  <c r="N57" i="576"/>
  <c r="O57" i="576"/>
  <c r="P57" i="576"/>
  <c r="Q57" i="576"/>
  <c r="R57" i="576"/>
  <c r="H57" i="577"/>
  <c r="I57" i="577"/>
  <c r="J57" i="577"/>
  <c r="K57" i="577"/>
  <c r="L57" i="577"/>
  <c r="M57" i="577"/>
  <c r="N57" i="577"/>
  <c r="O57" i="577"/>
  <c r="P57" i="577"/>
  <c r="Q57" i="577"/>
  <c r="R57" i="577"/>
  <c r="H57" i="578"/>
  <c r="I57" i="578"/>
  <c r="J57" i="578"/>
  <c r="K57" i="578"/>
  <c r="L57" i="578"/>
  <c r="M57" i="578"/>
  <c r="N57" i="578"/>
  <c r="O57" i="578"/>
  <c r="P57" i="578"/>
  <c r="Q57" i="578"/>
  <c r="R57" i="578"/>
  <c r="H57" i="579"/>
  <c r="I57" i="579"/>
  <c r="J57" i="579"/>
  <c r="K57" i="579"/>
  <c r="L57" i="579"/>
  <c r="M57" i="579"/>
  <c r="N57" i="579"/>
  <c r="O57" i="579"/>
  <c r="P57" i="579"/>
  <c r="Q57" i="579"/>
  <c r="R57" i="579"/>
  <c r="H57" i="580"/>
  <c r="I57" i="580"/>
  <c r="J57" i="580"/>
  <c r="K57" i="580"/>
  <c r="L57" i="580"/>
  <c r="M57" i="580"/>
  <c r="N57" i="580"/>
  <c r="O57" i="580"/>
  <c r="P57" i="580"/>
  <c r="Q57" i="580"/>
  <c r="R57" i="580"/>
  <c r="H57" i="534"/>
  <c r="I57" i="534"/>
  <c r="J57" i="534"/>
  <c r="K57" i="534"/>
  <c r="L57" i="534"/>
  <c r="M57" i="534"/>
  <c r="N57" i="534"/>
  <c r="O57" i="534"/>
  <c r="P57" i="534"/>
  <c r="Q57" i="534"/>
  <c r="R57" i="534"/>
  <c r="G57" i="572"/>
  <c r="G57" i="573"/>
  <c r="G57" i="574"/>
  <c r="G57" i="575"/>
  <c r="G57" i="576"/>
  <c r="G57" i="577"/>
  <c r="G57" i="578"/>
  <c r="G57" i="579"/>
  <c r="G57" i="580"/>
  <c r="G57" i="534"/>
  <c r="H56" i="572"/>
  <c r="I56" i="572"/>
  <c r="J56" i="572"/>
  <c r="K56" i="572"/>
  <c r="L56" i="572"/>
  <c r="M56" i="572"/>
  <c r="N56" i="572"/>
  <c r="O56" i="572"/>
  <c r="P56" i="572"/>
  <c r="Q56" i="572"/>
  <c r="R56" i="572"/>
  <c r="H56" i="573"/>
  <c r="I56" i="573"/>
  <c r="J56" i="573"/>
  <c r="K56" i="573"/>
  <c r="L56" i="573"/>
  <c r="M56" i="573"/>
  <c r="N56" i="573"/>
  <c r="O56" i="573"/>
  <c r="P56" i="573"/>
  <c r="Q56" i="573"/>
  <c r="R56" i="573"/>
  <c r="H56" i="574"/>
  <c r="I56" i="574"/>
  <c r="J56" i="574"/>
  <c r="K56" i="574"/>
  <c r="L56" i="574"/>
  <c r="M56" i="574"/>
  <c r="N56" i="574"/>
  <c r="O56" i="574"/>
  <c r="P56" i="574"/>
  <c r="Q56" i="574"/>
  <c r="R56" i="574"/>
  <c r="H56" i="575"/>
  <c r="I56" i="575"/>
  <c r="J56" i="575"/>
  <c r="K56" i="575"/>
  <c r="L56" i="575"/>
  <c r="M56" i="575"/>
  <c r="N56" i="575"/>
  <c r="O56" i="575"/>
  <c r="P56" i="575"/>
  <c r="Q56" i="575"/>
  <c r="R56" i="575"/>
  <c r="H56" i="576"/>
  <c r="I56" i="576"/>
  <c r="J56" i="576"/>
  <c r="K56" i="576"/>
  <c r="L56" i="576"/>
  <c r="M56" i="576"/>
  <c r="N56" i="576"/>
  <c r="O56" i="576"/>
  <c r="P56" i="576"/>
  <c r="Q56" i="576"/>
  <c r="R56" i="576"/>
  <c r="H56" i="577"/>
  <c r="I56" i="577"/>
  <c r="J56" i="577"/>
  <c r="K56" i="577"/>
  <c r="L56" i="577"/>
  <c r="M56" i="577"/>
  <c r="N56" i="577"/>
  <c r="O56" i="577"/>
  <c r="P56" i="577"/>
  <c r="Q56" i="577"/>
  <c r="R56" i="577"/>
  <c r="H56" i="578"/>
  <c r="I56" i="578"/>
  <c r="J56" i="578"/>
  <c r="K56" i="578"/>
  <c r="L56" i="578"/>
  <c r="M56" i="578"/>
  <c r="N56" i="578"/>
  <c r="O56" i="578"/>
  <c r="P56" i="578"/>
  <c r="Q56" i="578"/>
  <c r="R56" i="578"/>
  <c r="H56" i="579"/>
  <c r="I56" i="579"/>
  <c r="J56" i="579"/>
  <c r="K56" i="579"/>
  <c r="L56" i="579"/>
  <c r="M56" i="579"/>
  <c r="N56" i="579"/>
  <c r="O56" i="579"/>
  <c r="P56" i="579"/>
  <c r="Q56" i="579"/>
  <c r="R56" i="579"/>
  <c r="H56" i="580"/>
  <c r="I56" i="580"/>
  <c r="J56" i="580"/>
  <c r="K56" i="580"/>
  <c r="L56" i="580"/>
  <c r="M56" i="580"/>
  <c r="N56" i="580"/>
  <c r="O56" i="580"/>
  <c r="P56" i="580"/>
  <c r="Q56" i="580"/>
  <c r="R56" i="580"/>
  <c r="H56" i="534"/>
  <c r="I56" i="534"/>
  <c r="J56" i="534"/>
  <c r="K56" i="534"/>
  <c r="L56" i="534"/>
  <c r="M56" i="534"/>
  <c r="N56" i="534"/>
  <c r="O56" i="534"/>
  <c r="P56" i="534"/>
  <c r="Q56" i="534"/>
  <c r="R56" i="534"/>
  <c r="G56" i="572"/>
  <c r="G56" i="573"/>
  <c r="G56" i="574"/>
  <c r="G56" i="575"/>
  <c r="G56" i="576"/>
  <c r="G56" i="577"/>
  <c r="G56" i="578"/>
  <c r="G56" i="579"/>
  <c r="G56" i="580"/>
  <c r="G56" i="534"/>
  <c r="H55" i="572"/>
  <c r="I55" i="572"/>
  <c r="J55" i="572"/>
  <c r="K55" i="572"/>
  <c r="L55" i="572"/>
  <c r="M55" i="572"/>
  <c r="N55" i="572"/>
  <c r="O55" i="572"/>
  <c r="P55" i="572"/>
  <c r="Q55" i="572"/>
  <c r="R55" i="572"/>
  <c r="H55" i="573"/>
  <c r="I55" i="573"/>
  <c r="J55" i="573"/>
  <c r="K55" i="573"/>
  <c r="L55" i="573"/>
  <c r="M55" i="573"/>
  <c r="N55" i="573"/>
  <c r="O55" i="573"/>
  <c r="P55" i="573"/>
  <c r="Q55" i="573"/>
  <c r="R55" i="573"/>
  <c r="H55" i="574"/>
  <c r="I55" i="574"/>
  <c r="J55" i="574"/>
  <c r="K55" i="574"/>
  <c r="L55" i="574"/>
  <c r="M55" i="574"/>
  <c r="N55" i="574"/>
  <c r="O55" i="574"/>
  <c r="P55" i="574"/>
  <c r="Q55" i="574"/>
  <c r="R55" i="574"/>
  <c r="H55" i="575"/>
  <c r="I55" i="575"/>
  <c r="J55" i="575"/>
  <c r="K55" i="575"/>
  <c r="L55" i="575"/>
  <c r="M55" i="575"/>
  <c r="N55" i="575"/>
  <c r="O55" i="575"/>
  <c r="P55" i="575"/>
  <c r="Q55" i="575"/>
  <c r="R55" i="575"/>
  <c r="H55" i="576"/>
  <c r="I55" i="576"/>
  <c r="J55" i="576"/>
  <c r="K55" i="576"/>
  <c r="L55" i="576"/>
  <c r="M55" i="576"/>
  <c r="N55" i="576"/>
  <c r="O55" i="576"/>
  <c r="P55" i="576"/>
  <c r="Q55" i="576"/>
  <c r="R55" i="576"/>
  <c r="H55" i="577"/>
  <c r="I55" i="577"/>
  <c r="J55" i="577"/>
  <c r="K55" i="577"/>
  <c r="L55" i="577"/>
  <c r="M55" i="577"/>
  <c r="N55" i="577"/>
  <c r="O55" i="577"/>
  <c r="P55" i="577"/>
  <c r="Q55" i="577"/>
  <c r="R55" i="577"/>
  <c r="H55" i="578"/>
  <c r="I55" i="578"/>
  <c r="J55" i="578"/>
  <c r="K55" i="578"/>
  <c r="L55" i="578"/>
  <c r="M55" i="578"/>
  <c r="N55" i="578"/>
  <c r="O55" i="578"/>
  <c r="P55" i="578"/>
  <c r="Q55" i="578"/>
  <c r="R55" i="578"/>
  <c r="H55" i="579"/>
  <c r="I55" i="579"/>
  <c r="J55" i="579"/>
  <c r="K55" i="579"/>
  <c r="L55" i="579"/>
  <c r="M55" i="579"/>
  <c r="N55" i="579"/>
  <c r="O55" i="579"/>
  <c r="P55" i="579"/>
  <c r="Q55" i="579"/>
  <c r="R55" i="579"/>
  <c r="H55" i="580"/>
  <c r="I55" i="580"/>
  <c r="J55" i="580"/>
  <c r="K55" i="580"/>
  <c r="L55" i="580"/>
  <c r="M55" i="580"/>
  <c r="N55" i="580"/>
  <c r="O55" i="580"/>
  <c r="P55" i="580"/>
  <c r="Q55" i="580"/>
  <c r="R55" i="580"/>
  <c r="H55" i="534"/>
  <c r="I55" i="534"/>
  <c r="J55" i="534"/>
  <c r="K55" i="534"/>
  <c r="L55" i="534"/>
  <c r="M55" i="534"/>
  <c r="N55" i="534"/>
  <c r="O55" i="534"/>
  <c r="P55" i="534"/>
  <c r="Q55" i="534"/>
  <c r="R55" i="534"/>
  <c r="G55" i="572"/>
  <c r="G55" i="573"/>
  <c r="G55" i="574"/>
  <c r="G55" i="575"/>
  <c r="G55" i="576"/>
  <c r="G55" i="577"/>
  <c r="G55" i="578"/>
  <c r="G55" i="579"/>
  <c r="G55" i="580"/>
  <c r="G55" i="534"/>
  <c r="H54" i="572"/>
  <c r="I54" i="572"/>
  <c r="J54" i="572"/>
  <c r="K54" i="572"/>
  <c r="L54" i="572"/>
  <c r="M54" i="572"/>
  <c r="N54" i="572"/>
  <c r="O54" i="572"/>
  <c r="P54" i="572"/>
  <c r="Q54" i="572"/>
  <c r="R54" i="572"/>
  <c r="H54" i="573"/>
  <c r="I54" i="573"/>
  <c r="J54" i="573"/>
  <c r="K54" i="573"/>
  <c r="L54" i="573"/>
  <c r="M54" i="573"/>
  <c r="N54" i="573"/>
  <c r="O54" i="573"/>
  <c r="P54" i="573"/>
  <c r="Q54" i="573"/>
  <c r="R54" i="573"/>
  <c r="H54" i="574"/>
  <c r="I54" i="574"/>
  <c r="J54" i="574"/>
  <c r="K54" i="574"/>
  <c r="L54" i="574"/>
  <c r="M54" i="574"/>
  <c r="N54" i="574"/>
  <c r="O54" i="574"/>
  <c r="P54" i="574"/>
  <c r="Q54" i="574"/>
  <c r="R54" i="574"/>
  <c r="H54" i="575"/>
  <c r="I54" i="575"/>
  <c r="J54" i="575"/>
  <c r="K54" i="575"/>
  <c r="L54" i="575"/>
  <c r="M54" i="575"/>
  <c r="N54" i="575"/>
  <c r="O54" i="575"/>
  <c r="P54" i="575"/>
  <c r="Q54" i="575"/>
  <c r="R54" i="575"/>
  <c r="H54" i="576"/>
  <c r="I54" i="576"/>
  <c r="J54" i="576"/>
  <c r="K54" i="576"/>
  <c r="L54" i="576"/>
  <c r="M54" i="576"/>
  <c r="N54" i="576"/>
  <c r="O54" i="576"/>
  <c r="P54" i="576"/>
  <c r="Q54" i="576"/>
  <c r="R54" i="576"/>
  <c r="H54" i="577"/>
  <c r="I54" i="577"/>
  <c r="J54" i="577"/>
  <c r="K54" i="577"/>
  <c r="L54" i="577"/>
  <c r="M54" i="577"/>
  <c r="N54" i="577"/>
  <c r="O54" i="577"/>
  <c r="P54" i="577"/>
  <c r="Q54" i="577"/>
  <c r="R54" i="577"/>
  <c r="H54" i="578"/>
  <c r="I54" i="578"/>
  <c r="J54" i="578"/>
  <c r="K54" i="578"/>
  <c r="L54" i="578"/>
  <c r="M54" i="578"/>
  <c r="N54" i="578"/>
  <c r="O54" i="578"/>
  <c r="P54" i="578"/>
  <c r="Q54" i="578"/>
  <c r="R54" i="578"/>
  <c r="H54" i="579"/>
  <c r="I54" i="579"/>
  <c r="J54" i="579"/>
  <c r="K54" i="579"/>
  <c r="L54" i="579"/>
  <c r="M54" i="579"/>
  <c r="N54" i="579"/>
  <c r="O54" i="579"/>
  <c r="P54" i="579"/>
  <c r="Q54" i="579"/>
  <c r="R54" i="579"/>
  <c r="H54" i="580"/>
  <c r="I54" i="580"/>
  <c r="J54" i="580"/>
  <c r="K54" i="580"/>
  <c r="L54" i="580"/>
  <c r="M54" i="580"/>
  <c r="N54" i="580"/>
  <c r="O54" i="580"/>
  <c r="P54" i="580"/>
  <c r="Q54" i="580"/>
  <c r="R54" i="580"/>
  <c r="H54" i="534"/>
  <c r="I54" i="534"/>
  <c r="J54" i="534"/>
  <c r="K54" i="534"/>
  <c r="L54" i="534"/>
  <c r="M54" i="534"/>
  <c r="N54" i="534"/>
  <c r="O54" i="534"/>
  <c r="P54" i="534"/>
  <c r="Q54" i="534"/>
  <c r="R54" i="534"/>
  <c r="G54" i="572"/>
  <c r="G54" i="573"/>
  <c r="G54" i="574"/>
  <c r="G54" i="575"/>
  <c r="G54" i="576"/>
  <c r="G54" i="577"/>
  <c r="G54" i="578"/>
  <c r="G54" i="579"/>
  <c r="G54" i="580"/>
  <c r="G54" i="534"/>
  <c r="H53" i="572"/>
  <c r="I53" i="572"/>
  <c r="J53" i="572"/>
  <c r="K53" i="572"/>
  <c r="L53" i="572"/>
  <c r="M53" i="572"/>
  <c r="N53" i="572"/>
  <c r="O53" i="572"/>
  <c r="P53" i="572"/>
  <c r="Q53" i="572"/>
  <c r="R53" i="572"/>
  <c r="H53" i="573"/>
  <c r="I53" i="573"/>
  <c r="J53" i="573"/>
  <c r="K53" i="573"/>
  <c r="L53" i="573"/>
  <c r="M53" i="573"/>
  <c r="N53" i="573"/>
  <c r="O53" i="573"/>
  <c r="P53" i="573"/>
  <c r="Q53" i="573"/>
  <c r="R53" i="573"/>
  <c r="H53" i="574"/>
  <c r="I53" i="574"/>
  <c r="J53" i="574"/>
  <c r="K53" i="574"/>
  <c r="L53" i="574"/>
  <c r="M53" i="574"/>
  <c r="N53" i="574"/>
  <c r="O53" i="574"/>
  <c r="P53" i="574"/>
  <c r="Q53" i="574"/>
  <c r="R53" i="574"/>
  <c r="H53" i="575"/>
  <c r="I53" i="575"/>
  <c r="J53" i="575"/>
  <c r="K53" i="575"/>
  <c r="L53" i="575"/>
  <c r="M53" i="575"/>
  <c r="N53" i="575"/>
  <c r="O53" i="575"/>
  <c r="P53" i="575"/>
  <c r="Q53" i="575"/>
  <c r="R53" i="575"/>
  <c r="H53" i="576"/>
  <c r="I53" i="576"/>
  <c r="J53" i="576"/>
  <c r="K53" i="576"/>
  <c r="L53" i="576"/>
  <c r="M53" i="576"/>
  <c r="N53" i="576"/>
  <c r="O53" i="576"/>
  <c r="P53" i="576"/>
  <c r="Q53" i="576"/>
  <c r="R53" i="576"/>
  <c r="H53" i="577"/>
  <c r="I53" i="577"/>
  <c r="J53" i="577"/>
  <c r="K53" i="577"/>
  <c r="L53" i="577"/>
  <c r="M53" i="577"/>
  <c r="N53" i="577"/>
  <c r="O53" i="577"/>
  <c r="P53" i="577"/>
  <c r="Q53" i="577"/>
  <c r="R53" i="577"/>
  <c r="H53" i="578"/>
  <c r="I53" i="578"/>
  <c r="J53" i="578"/>
  <c r="K53" i="578"/>
  <c r="L53" i="578"/>
  <c r="M53" i="578"/>
  <c r="N53" i="578"/>
  <c r="O53" i="578"/>
  <c r="P53" i="578"/>
  <c r="Q53" i="578"/>
  <c r="R53" i="578"/>
  <c r="H53" i="579"/>
  <c r="I53" i="579"/>
  <c r="J53" i="579"/>
  <c r="K53" i="579"/>
  <c r="L53" i="579"/>
  <c r="M53" i="579"/>
  <c r="N53" i="579"/>
  <c r="O53" i="579"/>
  <c r="P53" i="579"/>
  <c r="Q53" i="579"/>
  <c r="R53" i="579"/>
  <c r="H53" i="580"/>
  <c r="I53" i="580"/>
  <c r="J53" i="580"/>
  <c r="K53" i="580"/>
  <c r="L53" i="580"/>
  <c r="M53" i="580"/>
  <c r="N53" i="580"/>
  <c r="O53" i="580"/>
  <c r="P53" i="580"/>
  <c r="Q53" i="580"/>
  <c r="R53" i="580"/>
  <c r="H53" i="534"/>
  <c r="I53" i="534"/>
  <c r="J53" i="534"/>
  <c r="K53" i="534"/>
  <c r="L53" i="534"/>
  <c r="M53" i="534"/>
  <c r="N53" i="534"/>
  <c r="O53" i="534"/>
  <c r="P53" i="534"/>
  <c r="Q53" i="534"/>
  <c r="R53" i="534"/>
  <c r="G53" i="572"/>
  <c r="G53" i="573"/>
  <c r="G53" i="574"/>
  <c r="G53" i="575"/>
  <c r="G53" i="576"/>
  <c r="G53" i="577"/>
  <c r="G53" i="578"/>
  <c r="G53" i="579"/>
  <c r="G53" i="580"/>
  <c r="G53" i="534"/>
  <c r="H52" i="572"/>
  <c r="I52" i="572"/>
  <c r="J52" i="572"/>
  <c r="K52" i="572"/>
  <c r="L52" i="572"/>
  <c r="M52" i="572"/>
  <c r="N52" i="572"/>
  <c r="O52" i="572"/>
  <c r="P52" i="572"/>
  <c r="Q52" i="572"/>
  <c r="R52" i="572"/>
  <c r="H52" i="573"/>
  <c r="I52" i="573"/>
  <c r="J52" i="573"/>
  <c r="K52" i="573"/>
  <c r="L52" i="573"/>
  <c r="M52" i="573"/>
  <c r="N52" i="573"/>
  <c r="O52" i="573"/>
  <c r="P52" i="573"/>
  <c r="Q52" i="573"/>
  <c r="R52" i="573"/>
  <c r="H52" i="574"/>
  <c r="I52" i="574"/>
  <c r="J52" i="574"/>
  <c r="K52" i="574"/>
  <c r="L52" i="574"/>
  <c r="M52" i="574"/>
  <c r="N52" i="574"/>
  <c r="O52" i="574"/>
  <c r="P52" i="574"/>
  <c r="Q52" i="574"/>
  <c r="R52" i="574"/>
  <c r="H52" i="575"/>
  <c r="I52" i="575"/>
  <c r="J52" i="575"/>
  <c r="K52" i="575"/>
  <c r="L52" i="575"/>
  <c r="M52" i="575"/>
  <c r="N52" i="575"/>
  <c r="O52" i="575"/>
  <c r="P52" i="575"/>
  <c r="Q52" i="575"/>
  <c r="R52" i="575"/>
  <c r="H52" i="576"/>
  <c r="I52" i="576"/>
  <c r="J52" i="576"/>
  <c r="K52" i="576"/>
  <c r="L52" i="576"/>
  <c r="M52" i="576"/>
  <c r="N52" i="576"/>
  <c r="O52" i="576"/>
  <c r="P52" i="576"/>
  <c r="Q52" i="576"/>
  <c r="R52" i="576"/>
  <c r="H52" i="577"/>
  <c r="I52" i="577"/>
  <c r="J52" i="577"/>
  <c r="K52" i="577"/>
  <c r="L52" i="577"/>
  <c r="M52" i="577"/>
  <c r="N52" i="577"/>
  <c r="O52" i="577"/>
  <c r="P52" i="577"/>
  <c r="Q52" i="577"/>
  <c r="R52" i="577"/>
  <c r="H52" i="578"/>
  <c r="I52" i="578"/>
  <c r="J52" i="578"/>
  <c r="K52" i="578"/>
  <c r="L52" i="578"/>
  <c r="M52" i="578"/>
  <c r="N52" i="578"/>
  <c r="O52" i="578"/>
  <c r="P52" i="578"/>
  <c r="Q52" i="578"/>
  <c r="R52" i="578"/>
  <c r="H52" i="579"/>
  <c r="I52" i="579"/>
  <c r="J52" i="579"/>
  <c r="K52" i="579"/>
  <c r="L52" i="579"/>
  <c r="M52" i="579"/>
  <c r="N52" i="579"/>
  <c r="O52" i="579"/>
  <c r="P52" i="579"/>
  <c r="Q52" i="579"/>
  <c r="R52" i="579"/>
  <c r="H52" i="580"/>
  <c r="I52" i="580"/>
  <c r="J52" i="580"/>
  <c r="K52" i="580"/>
  <c r="L52" i="580"/>
  <c r="M52" i="580"/>
  <c r="N52" i="580"/>
  <c r="O52" i="580"/>
  <c r="P52" i="580"/>
  <c r="Q52" i="580"/>
  <c r="R52" i="580"/>
  <c r="H52" i="534"/>
  <c r="I52" i="534"/>
  <c r="J52" i="534"/>
  <c r="K52" i="534"/>
  <c r="L52" i="534"/>
  <c r="M52" i="534"/>
  <c r="N52" i="534"/>
  <c r="O52" i="534"/>
  <c r="P52" i="534"/>
  <c r="Q52" i="534"/>
  <c r="R52" i="534"/>
  <c r="G52" i="572"/>
  <c r="G52" i="573"/>
  <c r="G52" i="574"/>
  <c r="G52" i="575"/>
  <c r="G52" i="576"/>
  <c r="G52" i="577"/>
  <c r="G52" i="578"/>
  <c r="G52" i="579"/>
  <c r="G52" i="580"/>
  <c r="G52" i="534"/>
  <c r="H51" i="572"/>
  <c r="I51" i="572"/>
  <c r="J51" i="572"/>
  <c r="K51" i="572"/>
  <c r="L51" i="572"/>
  <c r="M51" i="572"/>
  <c r="N51" i="572"/>
  <c r="O51" i="572"/>
  <c r="P51" i="572"/>
  <c r="Q51" i="572"/>
  <c r="R51" i="572"/>
  <c r="H51" i="573"/>
  <c r="I51" i="573"/>
  <c r="J51" i="573"/>
  <c r="K51" i="573"/>
  <c r="L51" i="573"/>
  <c r="M51" i="573"/>
  <c r="N51" i="573"/>
  <c r="O51" i="573"/>
  <c r="P51" i="573"/>
  <c r="Q51" i="573"/>
  <c r="R51" i="573"/>
  <c r="H51" i="574"/>
  <c r="I51" i="574"/>
  <c r="J51" i="574"/>
  <c r="K51" i="574"/>
  <c r="L51" i="574"/>
  <c r="M51" i="574"/>
  <c r="N51" i="574"/>
  <c r="O51" i="574"/>
  <c r="P51" i="574"/>
  <c r="Q51" i="574"/>
  <c r="R51" i="574"/>
  <c r="H51" i="575"/>
  <c r="I51" i="575"/>
  <c r="J51" i="575"/>
  <c r="K51" i="575"/>
  <c r="L51" i="575"/>
  <c r="M51" i="575"/>
  <c r="N51" i="575"/>
  <c r="O51" i="575"/>
  <c r="P51" i="575"/>
  <c r="Q51" i="575"/>
  <c r="R51" i="575"/>
  <c r="H51" i="576"/>
  <c r="I51" i="576"/>
  <c r="J51" i="576"/>
  <c r="K51" i="576"/>
  <c r="L51" i="576"/>
  <c r="M51" i="576"/>
  <c r="N51" i="576"/>
  <c r="O51" i="576"/>
  <c r="P51" i="576"/>
  <c r="Q51" i="576"/>
  <c r="R51" i="576"/>
  <c r="H51" i="577"/>
  <c r="I51" i="577"/>
  <c r="J51" i="577"/>
  <c r="K51" i="577"/>
  <c r="L51" i="577"/>
  <c r="M51" i="577"/>
  <c r="N51" i="577"/>
  <c r="O51" i="577"/>
  <c r="P51" i="577"/>
  <c r="Q51" i="577"/>
  <c r="R51" i="577"/>
  <c r="H51" i="578"/>
  <c r="I51" i="578"/>
  <c r="J51" i="578"/>
  <c r="K51" i="578"/>
  <c r="L51" i="578"/>
  <c r="M51" i="578"/>
  <c r="N51" i="578"/>
  <c r="O51" i="578"/>
  <c r="P51" i="578"/>
  <c r="Q51" i="578"/>
  <c r="R51" i="578"/>
  <c r="H51" i="579"/>
  <c r="I51" i="579"/>
  <c r="J51" i="579"/>
  <c r="K51" i="579"/>
  <c r="L51" i="579"/>
  <c r="M51" i="579"/>
  <c r="N51" i="579"/>
  <c r="O51" i="579"/>
  <c r="P51" i="579"/>
  <c r="Q51" i="579"/>
  <c r="R51" i="579"/>
  <c r="H51" i="580"/>
  <c r="I51" i="580"/>
  <c r="J51" i="580"/>
  <c r="K51" i="580"/>
  <c r="L51" i="580"/>
  <c r="M51" i="580"/>
  <c r="N51" i="580"/>
  <c r="O51" i="580"/>
  <c r="P51" i="580"/>
  <c r="Q51" i="580"/>
  <c r="R51" i="580"/>
  <c r="H51" i="534"/>
  <c r="I51" i="534"/>
  <c r="J51" i="534"/>
  <c r="K51" i="534"/>
  <c r="L51" i="534"/>
  <c r="M51" i="534"/>
  <c r="N51" i="534"/>
  <c r="O51" i="534"/>
  <c r="P51" i="534"/>
  <c r="Q51" i="534"/>
  <c r="R51" i="534"/>
  <c r="G51" i="572"/>
  <c r="G51" i="573"/>
  <c r="G51" i="574"/>
  <c r="G51" i="575"/>
  <c r="G51" i="576"/>
  <c r="G51" i="577"/>
  <c r="G51" i="578"/>
  <c r="G51" i="579"/>
  <c r="G51" i="580"/>
  <c r="G51" i="534"/>
  <c r="H50" i="572"/>
  <c r="I50" i="572"/>
  <c r="J50" i="572"/>
  <c r="K50" i="572"/>
  <c r="L50" i="572"/>
  <c r="M50" i="572"/>
  <c r="N50" i="572"/>
  <c r="O50" i="572"/>
  <c r="P50" i="572"/>
  <c r="Q50" i="572"/>
  <c r="R50" i="572"/>
  <c r="H50" i="573"/>
  <c r="I50" i="573"/>
  <c r="J50" i="573"/>
  <c r="K50" i="573"/>
  <c r="L50" i="573"/>
  <c r="M50" i="573"/>
  <c r="N50" i="573"/>
  <c r="O50" i="573"/>
  <c r="P50" i="573"/>
  <c r="Q50" i="573"/>
  <c r="R50" i="573"/>
  <c r="H50" i="574"/>
  <c r="I50" i="574"/>
  <c r="J50" i="574"/>
  <c r="K50" i="574"/>
  <c r="L50" i="574"/>
  <c r="M50" i="574"/>
  <c r="N50" i="574"/>
  <c r="O50" i="574"/>
  <c r="P50" i="574"/>
  <c r="Q50" i="574"/>
  <c r="R50" i="574"/>
  <c r="H50" i="575"/>
  <c r="I50" i="575"/>
  <c r="J50" i="575"/>
  <c r="K50" i="575"/>
  <c r="L50" i="575"/>
  <c r="M50" i="575"/>
  <c r="N50" i="575"/>
  <c r="O50" i="575"/>
  <c r="P50" i="575"/>
  <c r="Q50" i="575"/>
  <c r="R50" i="575"/>
  <c r="H50" i="576"/>
  <c r="I50" i="576"/>
  <c r="J50" i="576"/>
  <c r="K50" i="576"/>
  <c r="L50" i="576"/>
  <c r="M50" i="576"/>
  <c r="N50" i="576"/>
  <c r="O50" i="576"/>
  <c r="P50" i="576"/>
  <c r="Q50" i="576"/>
  <c r="R50" i="576"/>
  <c r="H50" i="577"/>
  <c r="I50" i="577"/>
  <c r="J50" i="577"/>
  <c r="K50" i="577"/>
  <c r="L50" i="577"/>
  <c r="M50" i="577"/>
  <c r="N50" i="577"/>
  <c r="O50" i="577"/>
  <c r="P50" i="577"/>
  <c r="Q50" i="577"/>
  <c r="R50" i="577"/>
  <c r="H50" i="578"/>
  <c r="I50" i="578"/>
  <c r="J50" i="578"/>
  <c r="K50" i="578"/>
  <c r="L50" i="578"/>
  <c r="M50" i="578"/>
  <c r="N50" i="578"/>
  <c r="O50" i="578"/>
  <c r="P50" i="578"/>
  <c r="Q50" i="578"/>
  <c r="R50" i="578"/>
  <c r="H50" i="579"/>
  <c r="I50" i="579"/>
  <c r="J50" i="579"/>
  <c r="K50" i="579"/>
  <c r="L50" i="579"/>
  <c r="M50" i="579"/>
  <c r="N50" i="579"/>
  <c r="O50" i="579"/>
  <c r="P50" i="579"/>
  <c r="Q50" i="579"/>
  <c r="R50" i="579"/>
  <c r="H50" i="580"/>
  <c r="I50" i="580"/>
  <c r="J50" i="580"/>
  <c r="K50" i="580"/>
  <c r="L50" i="580"/>
  <c r="M50" i="580"/>
  <c r="N50" i="580"/>
  <c r="O50" i="580"/>
  <c r="P50" i="580"/>
  <c r="Q50" i="580"/>
  <c r="R50" i="580"/>
  <c r="H50" i="534"/>
  <c r="I50" i="534"/>
  <c r="J50" i="534"/>
  <c r="K50" i="534"/>
  <c r="L50" i="534"/>
  <c r="M50" i="534"/>
  <c r="N50" i="534"/>
  <c r="O50" i="534"/>
  <c r="P50" i="534"/>
  <c r="Q50" i="534"/>
  <c r="R50" i="534"/>
  <c r="G50" i="572"/>
  <c r="G50" i="573"/>
  <c r="G50" i="574"/>
  <c r="G50" i="575"/>
  <c r="G50" i="576"/>
  <c r="G50" i="577"/>
  <c r="G50" i="578"/>
  <c r="G50" i="579"/>
  <c r="G50" i="580"/>
  <c r="G50" i="534"/>
  <c r="H49" i="572"/>
  <c r="I49" i="572"/>
  <c r="J49" i="572"/>
  <c r="K49" i="572"/>
  <c r="L49" i="572"/>
  <c r="M49" i="572"/>
  <c r="N49" i="572"/>
  <c r="O49" i="572"/>
  <c r="P49" i="572"/>
  <c r="Q49" i="572"/>
  <c r="R49" i="572"/>
  <c r="H49" i="573"/>
  <c r="I49" i="573"/>
  <c r="J49" i="573"/>
  <c r="K49" i="573"/>
  <c r="L49" i="573"/>
  <c r="M49" i="573"/>
  <c r="N49" i="573"/>
  <c r="O49" i="573"/>
  <c r="P49" i="573"/>
  <c r="Q49" i="573"/>
  <c r="R49" i="573"/>
  <c r="H49" i="574"/>
  <c r="I49" i="574"/>
  <c r="J49" i="574"/>
  <c r="K49" i="574"/>
  <c r="L49" i="574"/>
  <c r="M49" i="574"/>
  <c r="N49" i="574"/>
  <c r="O49" i="574"/>
  <c r="P49" i="574"/>
  <c r="Q49" i="574"/>
  <c r="R49" i="574"/>
  <c r="H49" i="575"/>
  <c r="I49" i="575"/>
  <c r="J49" i="575"/>
  <c r="K49" i="575"/>
  <c r="L49" i="575"/>
  <c r="M49" i="575"/>
  <c r="N49" i="575"/>
  <c r="O49" i="575"/>
  <c r="P49" i="575"/>
  <c r="Q49" i="575"/>
  <c r="R49" i="575"/>
  <c r="H49" i="576"/>
  <c r="I49" i="576"/>
  <c r="J49" i="576"/>
  <c r="K49" i="576"/>
  <c r="L49" i="576"/>
  <c r="M49" i="576"/>
  <c r="N49" i="576"/>
  <c r="O49" i="576"/>
  <c r="P49" i="576"/>
  <c r="Q49" i="576"/>
  <c r="R49" i="576"/>
  <c r="H49" i="577"/>
  <c r="I49" i="577"/>
  <c r="J49" i="577"/>
  <c r="K49" i="577"/>
  <c r="L49" i="577"/>
  <c r="M49" i="577"/>
  <c r="N49" i="577"/>
  <c r="O49" i="577"/>
  <c r="P49" i="577"/>
  <c r="Q49" i="577"/>
  <c r="R49" i="577"/>
  <c r="H49" i="578"/>
  <c r="I49" i="578"/>
  <c r="J49" i="578"/>
  <c r="K49" i="578"/>
  <c r="L49" i="578"/>
  <c r="M49" i="578"/>
  <c r="N49" i="578"/>
  <c r="O49" i="578"/>
  <c r="P49" i="578"/>
  <c r="Q49" i="578"/>
  <c r="R49" i="578"/>
  <c r="H49" i="579"/>
  <c r="I49" i="579"/>
  <c r="J49" i="579"/>
  <c r="K49" i="579"/>
  <c r="L49" i="579"/>
  <c r="M49" i="579"/>
  <c r="N49" i="579"/>
  <c r="O49" i="579"/>
  <c r="P49" i="579"/>
  <c r="Q49" i="579"/>
  <c r="R49" i="579"/>
  <c r="H49" i="580"/>
  <c r="I49" i="580"/>
  <c r="J49" i="580"/>
  <c r="K49" i="580"/>
  <c r="L49" i="580"/>
  <c r="M49" i="580"/>
  <c r="N49" i="580"/>
  <c r="O49" i="580"/>
  <c r="P49" i="580"/>
  <c r="Q49" i="580"/>
  <c r="R49" i="580"/>
  <c r="H49" i="534"/>
  <c r="I49" i="534"/>
  <c r="J49" i="534"/>
  <c r="K49" i="534"/>
  <c r="L49" i="534"/>
  <c r="M49" i="534"/>
  <c r="N49" i="534"/>
  <c r="O49" i="534"/>
  <c r="P49" i="534"/>
  <c r="Q49" i="534"/>
  <c r="R49" i="534"/>
  <c r="G49" i="572"/>
  <c r="G49" i="573"/>
  <c r="G49" i="574"/>
  <c r="G49" i="575"/>
  <c r="G49" i="576"/>
  <c r="G49" i="577"/>
  <c r="G49" i="578"/>
  <c r="G49" i="579"/>
  <c r="G49" i="580"/>
  <c r="G49" i="534"/>
  <c r="H48" i="572"/>
  <c r="I48" i="572"/>
  <c r="J48" i="572"/>
  <c r="K48" i="572"/>
  <c r="L48" i="572"/>
  <c r="M48" i="572"/>
  <c r="N48" i="572"/>
  <c r="O48" i="572"/>
  <c r="P48" i="572"/>
  <c r="Q48" i="572"/>
  <c r="R48" i="572"/>
  <c r="H48" i="573"/>
  <c r="I48" i="573"/>
  <c r="J48" i="573"/>
  <c r="K48" i="573"/>
  <c r="L48" i="573"/>
  <c r="M48" i="573"/>
  <c r="N48" i="573"/>
  <c r="O48" i="573"/>
  <c r="P48" i="573"/>
  <c r="Q48" i="573"/>
  <c r="R48" i="573"/>
  <c r="H48" i="574"/>
  <c r="I48" i="574"/>
  <c r="J48" i="574"/>
  <c r="K48" i="574"/>
  <c r="L48" i="574"/>
  <c r="M48" i="574"/>
  <c r="N48" i="574"/>
  <c r="O48" i="574"/>
  <c r="P48" i="574"/>
  <c r="Q48" i="574"/>
  <c r="R48" i="574"/>
  <c r="H48" i="575"/>
  <c r="I48" i="575"/>
  <c r="J48" i="575"/>
  <c r="K48" i="575"/>
  <c r="L48" i="575"/>
  <c r="M48" i="575"/>
  <c r="N48" i="575"/>
  <c r="O48" i="575"/>
  <c r="P48" i="575"/>
  <c r="Q48" i="575"/>
  <c r="R48" i="575"/>
  <c r="H48" i="576"/>
  <c r="I48" i="576"/>
  <c r="J48" i="576"/>
  <c r="K48" i="576"/>
  <c r="L48" i="576"/>
  <c r="M48" i="576"/>
  <c r="N48" i="576"/>
  <c r="O48" i="576"/>
  <c r="P48" i="576"/>
  <c r="Q48" i="576"/>
  <c r="R48" i="576"/>
  <c r="H48" i="577"/>
  <c r="I48" i="577"/>
  <c r="J48" i="577"/>
  <c r="K48" i="577"/>
  <c r="L48" i="577"/>
  <c r="M48" i="577"/>
  <c r="N48" i="577"/>
  <c r="O48" i="577"/>
  <c r="P48" i="577"/>
  <c r="Q48" i="577"/>
  <c r="R48" i="577"/>
  <c r="H48" i="578"/>
  <c r="I48" i="578"/>
  <c r="J48" i="578"/>
  <c r="K48" i="578"/>
  <c r="L48" i="578"/>
  <c r="M48" i="578"/>
  <c r="N48" i="578"/>
  <c r="O48" i="578"/>
  <c r="P48" i="578"/>
  <c r="Q48" i="578"/>
  <c r="R48" i="578"/>
  <c r="H48" i="579"/>
  <c r="I48" i="579"/>
  <c r="J48" i="579"/>
  <c r="K48" i="579"/>
  <c r="L48" i="579"/>
  <c r="M48" i="579"/>
  <c r="N48" i="579"/>
  <c r="O48" i="579"/>
  <c r="P48" i="579"/>
  <c r="Q48" i="579"/>
  <c r="R48" i="579"/>
  <c r="H48" i="580"/>
  <c r="I48" i="580"/>
  <c r="J48" i="580"/>
  <c r="K48" i="580"/>
  <c r="L48" i="580"/>
  <c r="M48" i="580"/>
  <c r="N48" i="580"/>
  <c r="O48" i="580"/>
  <c r="P48" i="580"/>
  <c r="Q48" i="580"/>
  <c r="R48" i="580"/>
  <c r="H48" i="534"/>
  <c r="I48" i="534"/>
  <c r="J48" i="534"/>
  <c r="K48" i="534"/>
  <c r="L48" i="534"/>
  <c r="M48" i="534"/>
  <c r="N48" i="534"/>
  <c r="O48" i="534"/>
  <c r="P48" i="534"/>
  <c r="Q48" i="534"/>
  <c r="R48" i="534"/>
  <c r="G48" i="572"/>
  <c r="G48" i="573"/>
  <c r="G48" i="574"/>
  <c r="G48" i="575"/>
  <c r="G48" i="576"/>
  <c r="G48" i="577"/>
  <c r="G48" i="578"/>
  <c r="G48" i="579"/>
  <c r="G48" i="580"/>
  <c r="G48" i="534"/>
  <c r="H47" i="572"/>
  <c r="I47" i="572"/>
  <c r="J47" i="572"/>
  <c r="K47" i="572"/>
  <c r="L47" i="572"/>
  <c r="M47" i="572"/>
  <c r="N47" i="572"/>
  <c r="O47" i="572"/>
  <c r="P47" i="572"/>
  <c r="Q47" i="572"/>
  <c r="R47" i="572"/>
  <c r="H47" i="573"/>
  <c r="I47" i="573"/>
  <c r="J47" i="573"/>
  <c r="K47" i="573"/>
  <c r="L47" i="573"/>
  <c r="M47" i="573"/>
  <c r="N47" i="573"/>
  <c r="O47" i="573"/>
  <c r="P47" i="573"/>
  <c r="Q47" i="573"/>
  <c r="R47" i="573"/>
  <c r="H47" i="574"/>
  <c r="I47" i="574"/>
  <c r="J47" i="574"/>
  <c r="K47" i="574"/>
  <c r="L47" i="574"/>
  <c r="M47" i="574"/>
  <c r="N47" i="574"/>
  <c r="O47" i="574"/>
  <c r="P47" i="574"/>
  <c r="Q47" i="574"/>
  <c r="R47" i="574"/>
  <c r="H47" i="575"/>
  <c r="I47" i="575"/>
  <c r="J47" i="575"/>
  <c r="K47" i="575"/>
  <c r="L47" i="575"/>
  <c r="M47" i="575"/>
  <c r="N47" i="575"/>
  <c r="O47" i="575"/>
  <c r="P47" i="575"/>
  <c r="Q47" i="575"/>
  <c r="R47" i="575"/>
  <c r="H47" i="576"/>
  <c r="I47" i="576"/>
  <c r="J47" i="576"/>
  <c r="K47" i="576"/>
  <c r="L47" i="576"/>
  <c r="M47" i="576"/>
  <c r="N47" i="576"/>
  <c r="O47" i="576"/>
  <c r="P47" i="576"/>
  <c r="Q47" i="576"/>
  <c r="R47" i="576"/>
  <c r="H47" i="577"/>
  <c r="I47" i="577"/>
  <c r="J47" i="577"/>
  <c r="K47" i="577"/>
  <c r="L47" i="577"/>
  <c r="M47" i="577"/>
  <c r="N47" i="577"/>
  <c r="O47" i="577"/>
  <c r="P47" i="577"/>
  <c r="Q47" i="577"/>
  <c r="R47" i="577"/>
  <c r="H47" i="578"/>
  <c r="I47" i="578"/>
  <c r="J47" i="578"/>
  <c r="K47" i="578"/>
  <c r="L47" i="578"/>
  <c r="M47" i="578"/>
  <c r="N47" i="578"/>
  <c r="O47" i="578"/>
  <c r="P47" i="578"/>
  <c r="Q47" i="578"/>
  <c r="R47" i="578"/>
  <c r="H47" i="579"/>
  <c r="I47" i="579"/>
  <c r="J47" i="579"/>
  <c r="K47" i="579"/>
  <c r="L47" i="579"/>
  <c r="M47" i="579"/>
  <c r="N47" i="579"/>
  <c r="O47" i="579"/>
  <c r="P47" i="579"/>
  <c r="Q47" i="579"/>
  <c r="R47" i="579"/>
  <c r="H47" i="580"/>
  <c r="I47" i="580"/>
  <c r="J47" i="580"/>
  <c r="K47" i="580"/>
  <c r="L47" i="580"/>
  <c r="M47" i="580"/>
  <c r="N47" i="580"/>
  <c r="O47" i="580"/>
  <c r="P47" i="580"/>
  <c r="Q47" i="580"/>
  <c r="R47" i="580"/>
  <c r="H47" i="534"/>
  <c r="I47" i="534"/>
  <c r="J47" i="534"/>
  <c r="K47" i="534"/>
  <c r="L47" i="534"/>
  <c r="M47" i="534"/>
  <c r="N47" i="534"/>
  <c r="O47" i="534"/>
  <c r="P47" i="534"/>
  <c r="Q47" i="534"/>
  <c r="R47" i="534"/>
  <c r="G47" i="572"/>
  <c r="G47" i="573"/>
  <c r="G47" i="574"/>
  <c r="G47" i="575"/>
  <c r="G47" i="576"/>
  <c r="G47" i="577"/>
  <c r="G47" i="578"/>
  <c r="G47" i="579"/>
  <c r="G47" i="580"/>
  <c r="G47" i="534"/>
  <c r="H46" i="572"/>
  <c r="I46" i="572"/>
  <c r="J46" i="572"/>
  <c r="K46" i="572"/>
  <c r="L46" i="572"/>
  <c r="M46" i="572"/>
  <c r="N46" i="572"/>
  <c r="O46" i="572"/>
  <c r="P46" i="572"/>
  <c r="Q46" i="572"/>
  <c r="R46" i="572"/>
  <c r="H46" i="573"/>
  <c r="I46" i="573"/>
  <c r="J46" i="573"/>
  <c r="K46" i="573"/>
  <c r="L46" i="573"/>
  <c r="M46" i="573"/>
  <c r="N46" i="573"/>
  <c r="O46" i="573"/>
  <c r="P46" i="573"/>
  <c r="Q46" i="573"/>
  <c r="R46" i="573"/>
  <c r="H46" i="574"/>
  <c r="I46" i="574"/>
  <c r="J46" i="574"/>
  <c r="K46" i="574"/>
  <c r="L46" i="574"/>
  <c r="M46" i="574"/>
  <c r="N46" i="574"/>
  <c r="O46" i="574"/>
  <c r="P46" i="574"/>
  <c r="Q46" i="574"/>
  <c r="R46" i="574"/>
  <c r="H46" i="575"/>
  <c r="I46" i="575"/>
  <c r="J46" i="575"/>
  <c r="K46" i="575"/>
  <c r="L46" i="575"/>
  <c r="M46" i="575"/>
  <c r="N46" i="575"/>
  <c r="O46" i="575"/>
  <c r="P46" i="575"/>
  <c r="Q46" i="575"/>
  <c r="R46" i="575"/>
  <c r="H46" i="576"/>
  <c r="I46" i="576"/>
  <c r="J46" i="576"/>
  <c r="K46" i="576"/>
  <c r="L46" i="576"/>
  <c r="M46" i="576"/>
  <c r="N46" i="576"/>
  <c r="O46" i="576"/>
  <c r="P46" i="576"/>
  <c r="Q46" i="576"/>
  <c r="R46" i="576"/>
  <c r="H46" i="577"/>
  <c r="I46" i="577"/>
  <c r="J46" i="577"/>
  <c r="K46" i="577"/>
  <c r="L46" i="577"/>
  <c r="M46" i="577"/>
  <c r="N46" i="577"/>
  <c r="O46" i="577"/>
  <c r="P46" i="577"/>
  <c r="Q46" i="577"/>
  <c r="R46" i="577"/>
  <c r="H46" i="578"/>
  <c r="I46" i="578"/>
  <c r="J46" i="578"/>
  <c r="K46" i="578"/>
  <c r="L46" i="578"/>
  <c r="M46" i="578"/>
  <c r="N46" i="578"/>
  <c r="O46" i="578"/>
  <c r="P46" i="578"/>
  <c r="Q46" i="578"/>
  <c r="R46" i="578"/>
  <c r="H46" i="579"/>
  <c r="I46" i="579"/>
  <c r="J46" i="579"/>
  <c r="K46" i="579"/>
  <c r="L46" i="579"/>
  <c r="M46" i="579"/>
  <c r="N46" i="579"/>
  <c r="O46" i="579"/>
  <c r="P46" i="579"/>
  <c r="Q46" i="579"/>
  <c r="R46" i="579"/>
  <c r="H46" i="580"/>
  <c r="I46" i="580"/>
  <c r="J46" i="580"/>
  <c r="K46" i="580"/>
  <c r="L46" i="580"/>
  <c r="M46" i="580"/>
  <c r="N46" i="580"/>
  <c r="O46" i="580"/>
  <c r="P46" i="580"/>
  <c r="Q46" i="580"/>
  <c r="R46" i="580"/>
  <c r="H46" i="534"/>
  <c r="I46" i="534"/>
  <c r="J46" i="534"/>
  <c r="K46" i="534"/>
  <c r="L46" i="534"/>
  <c r="M46" i="534"/>
  <c r="N46" i="534"/>
  <c r="O46" i="534"/>
  <c r="P46" i="534"/>
  <c r="Q46" i="534"/>
  <c r="R46" i="534"/>
  <c r="G46" i="572"/>
  <c r="G46" i="573"/>
  <c r="G46" i="574"/>
  <c r="G46" i="575"/>
  <c r="G46" i="576"/>
  <c r="G46" i="577"/>
  <c r="G46" i="578"/>
  <c r="G46" i="579"/>
  <c r="G46" i="580"/>
  <c r="G46" i="534"/>
  <c r="K3" i="572"/>
  <c r="K3" i="573"/>
  <c r="K3" i="574"/>
  <c r="K3" i="575"/>
  <c r="K3" i="576"/>
  <c r="K3" i="577"/>
  <c r="K3" i="578"/>
  <c r="K3" i="579"/>
  <c r="K3" i="580"/>
  <c r="K3" i="534"/>
  <c r="J3" i="572"/>
  <c r="I3" i="572"/>
  <c r="H3" i="572"/>
  <c r="G3" i="572"/>
  <c r="J3" i="573"/>
  <c r="I3" i="573"/>
  <c r="H3" i="573"/>
  <c r="G3" i="573"/>
  <c r="J3" i="574"/>
  <c r="I3" i="574"/>
  <c r="H3" i="574"/>
  <c r="G3" i="574"/>
  <c r="J3" i="575"/>
  <c r="I3" i="575"/>
  <c r="H3" i="575"/>
  <c r="G3" i="575"/>
  <c r="J3" i="576"/>
  <c r="I3" i="576"/>
  <c r="H3" i="576"/>
  <c r="G3" i="576"/>
  <c r="J3" i="577"/>
  <c r="I3" i="577"/>
  <c r="H3" i="577"/>
  <c r="G3" i="577"/>
  <c r="J3" i="578"/>
  <c r="I3" i="578"/>
  <c r="H3" i="578"/>
  <c r="G3" i="578"/>
  <c r="J3" i="579"/>
  <c r="I3" i="579"/>
  <c r="H3" i="579"/>
  <c r="G3" i="579"/>
  <c r="J3" i="580"/>
  <c r="I3" i="580"/>
  <c r="H3" i="580"/>
  <c r="G3" i="580"/>
  <c r="J3" i="534"/>
  <c r="I3" i="534"/>
  <c r="H3" i="534"/>
  <c r="G3" i="534"/>
  <c r="R3" i="572"/>
  <c r="Q3" i="572"/>
  <c r="P3" i="572"/>
  <c r="O3" i="572"/>
  <c r="N3" i="572"/>
  <c r="M3" i="572"/>
  <c r="L3" i="572"/>
  <c r="R3" i="573"/>
  <c r="Q3" i="573"/>
  <c r="P3" i="573"/>
  <c r="O3" i="573"/>
  <c r="N3" i="573"/>
  <c r="M3" i="573"/>
  <c r="L3" i="573"/>
  <c r="R3" i="574"/>
  <c r="Q3" i="574"/>
  <c r="P3" i="574"/>
  <c r="O3" i="574"/>
  <c r="N3" i="574"/>
  <c r="M3" i="574"/>
  <c r="L3" i="574"/>
  <c r="R3" i="575"/>
  <c r="Q3" i="575"/>
  <c r="P3" i="575"/>
  <c r="O3" i="575"/>
  <c r="N3" i="575"/>
  <c r="M3" i="575"/>
  <c r="L3" i="575"/>
  <c r="R3" i="576"/>
  <c r="Q3" i="576"/>
  <c r="P3" i="576"/>
  <c r="O3" i="576"/>
  <c r="N3" i="576"/>
  <c r="M3" i="576"/>
  <c r="L3" i="576"/>
  <c r="R3" i="577"/>
  <c r="Q3" i="577"/>
  <c r="P3" i="577"/>
  <c r="O3" i="577"/>
  <c r="N3" i="577"/>
  <c r="M3" i="577"/>
  <c r="L3" i="577"/>
  <c r="R3" i="578"/>
  <c r="Q3" i="578"/>
  <c r="P3" i="578"/>
  <c r="O3" i="578"/>
  <c r="N3" i="578"/>
  <c r="M3" i="578"/>
  <c r="L3" i="578"/>
  <c r="R3" i="579"/>
  <c r="Q3" i="579"/>
  <c r="P3" i="579"/>
  <c r="O3" i="579"/>
  <c r="N3" i="579"/>
  <c r="M3" i="579"/>
  <c r="L3" i="579"/>
  <c r="R3" i="580"/>
  <c r="Q3" i="580"/>
  <c r="P3" i="580"/>
  <c r="O3" i="580"/>
  <c r="N3" i="580"/>
  <c r="M3" i="580"/>
  <c r="L3" i="580"/>
  <c r="R3" i="534"/>
  <c r="Q3" i="534"/>
  <c r="P3" i="534"/>
  <c r="O3" i="534"/>
  <c r="N3" i="534"/>
  <c r="M3" i="534"/>
  <c r="L3" i="534"/>
  <c r="B145" i="580"/>
  <c r="B146" i="580"/>
  <c r="B147" i="580"/>
  <c r="B148" i="580"/>
  <c r="B149" i="580"/>
  <c r="B150" i="580"/>
  <c r="B151" i="580"/>
  <c r="B152" i="580"/>
  <c r="B153" i="580"/>
  <c r="B154" i="580"/>
  <c r="B155" i="580"/>
  <c r="B156" i="580"/>
  <c r="B157" i="580"/>
  <c r="B158" i="580"/>
  <c r="B159" i="580"/>
  <c r="B160" i="580"/>
  <c r="B161" i="580"/>
  <c r="B162" i="580"/>
  <c r="B163" i="580"/>
  <c r="B164" i="580"/>
  <c r="B165" i="580"/>
  <c r="B166" i="580"/>
  <c r="B167" i="580"/>
  <c r="B168" i="580"/>
  <c r="B169" i="580"/>
  <c r="B170" i="580"/>
  <c r="B171" i="580"/>
  <c r="B172" i="580"/>
  <c r="B173" i="580"/>
  <c r="B174" i="580"/>
  <c r="B175" i="580"/>
  <c r="B176" i="580"/>
  <c r="B177" i="580"/>
  <c r="B178" i="580"/>
  <c r="B179" i="580"/>
  <c r="B180" i="580"/>
  <c r="B181" i="580"/>
  <c r="B182" i="580"/>
  <c r="B183" i="580"/>
  <c r="B184" i="580"/>
  <c r="B185" i="580"/>
  <c r="B186" i="580"/>
  <c r="B187" i="580"/>
  <c r="B188" i="580"/>
  <c r="B189" i="580"/>
  <c r="B190" i="580"/>
  <c r="B191" i="580"/>
  <c r="B192" i="580"/>
  <c r="H10" i="580"/>
  <c r="I10" i="580"/>
  <c r="J10" i="580"/>
  <c r="K10" i="580"/>
  <c r="L10" i="580"/>
  <c r="M10" i="580"/>
  <c r="N10" i="580"/>
  <c r="O10" i="580"/>
  <c r="P10" i="580"/>
  <c r="Q10" i="580"/>
  <c r="R10" i="580"/>
  <c r="H11" i="580"/>
  <c r="I11" i="580"/>
  <c r="J11" i="580"/>
  <c r="K11" i="580"/>
  <c r="L11" i="580"/>
  <c r="M11" i="580"/>
  <c r="N11" i="580"/>
  <c r="O11" i="580"/>
  <c r="P11" i="580"/>
  <c r="Q11" i="580"/>
  <c r="R11" i="580"/>
  <c r="H4" i="580"/>
  <c r="I4" i="580"/>
  <c r="J4" i="580"/>
  <c r="K4" i="580"/>
  <c r="L4" i="580"/>
  <c r="M4" i="580"/>
  <c r="N4" i="580"/>
  <c r="O4" i="580"/>
  <c r="P4" i="580"/>
  <c r="Q4" i="580"/>
  <c r="R4" i="580"/>
  <c r="R45" i="580"/>
  <c r="H12" i="580"/>
  <c r="I12" i="580"/>
  <c r="J12" i="580"/>
  <c r="K12" i="580"/>
  <c r="L12" i="580"/>
  <c r="M12" i="580"/>
  <c r="N12" i="580"/>
  <c r="O12" i="580"/>
  <c r="P12" i="580"/>
  <c r="Q12" i="580"/>
  <c r="R12" i="580"/>
  <c r="P8" i="580"/>
  <c r="Q8" i="580"/>
  <c r="R8" i="580"/>
  <c r="H13" i="580"/>
  <c r="I13" i="580"/>
  <c r="J13" i="580"/>
  <c r="K13" i="580"/>
  <c r="L13" i="580"/>
  <c r="M13" i="580"/>
  <c r="N13" i="580"/>
  <c r="O13" i="580"/>
  <c r="P13" i="580"/>
  <c r="Q13" i="580"/>
  <c r="R13" i="580"/>
  <c r="H14" i="580"/>
  <c r="I14" i="580"/>
  <c r="J14" i="580"/>
  <c r="K14" i="580"/>
  <c r="L14" i="580"/>
  <c r="M14" i="580"/>
  <c r="N14" i="580"/>
  <c r="O14" i="580"/>
  <c r="P14" i="580"/>
  <c r="Q14" i="580"/>
  <c r="R14" i="580"/>
  <c r="H15" i="580"/>
  <c r="I15" i="580"/>
  <c r="J15" i="580"/>
  <c r="K15" i="580"/>
  <c r="L15" i="580"/>
  <c r="M15" i="580"/>
  <c r="N15" i="580"/>
  <c r="O15" i="580"/>
  <c r="P15" i="580"/>
  <c r="Q15" i="580"/>
  <c r="R15" i="580"/>
  <c r="H16" i="580"/>
  <c r="I16" i="580"/>
  <c r="J16" i="580"/>
  <c r="K16" i="580"/>
  <c r="L16" i="580"/>
  <c r="M16" i="580"/>
  <c r="N16" i="580"/>
  <c r="O16" i="580"/>
  <c r="P16" i="580"/>
  <c r="Q16" i="580"/>
  <c r="R16" i="580"/>
  <c r="H17" i="580"/>
  <c r="I17" i="580"/>
  <c r="J17" i="580"/>
  <c r="K17" i="580"/>
  <c r="L17" i="580"/>
  <c r="M17" i="580"/>
  <c r="N17" i="580"/>
  <c r="O17" i="580"/>
  <c r="P17" i="580"/>
  <c r="Q17" i="580"/>
  <c r="R17" i="580"/>
  <c r="H18" i="580"/>
  <c r="I18" i="580"/>
  <c r="J18" i="580"/>
  <c r="K18" i="580"/>
  <c r="L18" i="580"/>
  <c r="M18" i="580"/>
  <c r="N18" i="580"/>
  <c r="O18" i="580"/>
  <c r="P18" i="580"/>
  <c r="Q18" i="580"/>
  <c r="R18" i="580"/>
  <c r="H19" i="580"/>
  <c r="I19" i="580"/>
  <c r="J19" i="580"/>
  <c r="K19" i="580"/>
  <c r="L19" i="580"/>
  <c r="M19" i="580"/>
  <c r="N19" i="580"/>
  <c r="O19" i="580"/>
  <c r="P19" i="580"/>
  <c r="Q19" i="580"/>
  <c r="R19" i="580"/>
  <c r="H20" i="580"/>
  <c r="I20" i="580"/>
  <c r="J20" i="580"/>
  <c r="K20" i="580"/>
  <c r="L20" i="580"/>
  <c r="M20" i="580"/>
  <c r="N20" i="580"/>
  <c r="O20" i="580"/>
  <c r="P20" i="580"/>
  <c r="Q20" i="580"/>
  <c r="R20" i="580"/>
  <c r="H21" i="580"/>
  <c r="I21" i="580"/>
  <c r="J21" i="580"/>
  <c r="K21" i="580"/>
  <c r="L21" i="580"/>
  <c r="M21" i="580"/>
  <c r="N21" i="580"/>
  <c r="O21" i="580"/>
  <c r="P21" i="580"/>
  <c r="Q21" i="580"/>
  <c r="R21" i="580"/>
  <c r="H22" i="580"/>
  <c r="I22" i="580"/>
  <c r="J22" i="580"/>
  <c r="K22" i="580"/>
  <c r="L22" i="580"/>
  <c r="M22" i="580"/>
  <c r="N22" i="580"/>
  <c r="O22" i="580"/>
  <c r="P22" i="580"/>
  <c r="Q22" i="580"/>
  <c r="R22" i="580"/>
  <c r="H7" i="580"/>
  <c r="I7" i="580"/>
  <c r="J7" i="580"/>
  <c r="K7" i="580"/>
  <c r="L7" i="580"/>
  <c r="M7" i="580"/>
  <c r="N7" i="580"/>
  <c r="O7" i="580"/>
  <c r="P7" i="580"/>
  <c r="Q7" i="580"/>
  <c r="R7" i="580"/>
  <c r="Q26" i="580"/>
  <c r="R26" i="580"/>
  <c r="D45" i="580"/>
  <c r="D46" i="580"/>
  <c r="D47" i="580"/>
  <c r="D48" i="580"/>
  <c r="D49" i="580"/>
  <c r="D50" i="580"/>
  <c r="D51" i="580"/>
  <c r="D52" i="580"/>
  <c r="D53" i="580"/>
  <c r="D54" i="580"/>
  <c r="D56" i="580"/>
  <c r="R93" i="580"/>
  <c r="G45" i="580"/>
  <c r="G93" i="580"/>
  <c r="G59" i="580"/>
  <c r="G82" i="580"/>
  <c r="H45" i="580"/>
  <c r="H25" i="580"/>
  <c r="H93" i="580"/>
  <c r="H59" i="580"/>
  <c r="H82" i="580"/>
  <c r="I45" i="580"/>
  <c r="I25" i="580"/>
  <c r="I93" i="580"/>
  <c r="I59" i="580"/>
  <c r="I82" i="580"/>
  <c r="J45" i="580"/>
  <c r="J25" i="580"/>
  <c r="J93" i="580"/>
  <c r="J59" i="580"/>
  <c r="J82" i="580"/>
  <c r="K45" i="580"/>
  <c r="K25" i="580"/>
  <c r="K93" i="580"/>
  <c r="K59" i="580"/>
  <c r="K82" i="580"/>
  <c r="S82" i="580"/>
  <c r="P38" i="580"/>
  <c r="Q38" i="580"/>
  <c r="R38" i="580"/>
  <c r="R59" i="580"/>
  <c r="R60" i="580"/>
  <c r="R61" i="580"/>
  <c r="R88" i="580"/>
  <c r="R76" i="580"/>
  <c r="R77" i="580"/>
  <c r="R78" i="580"/>
  <c r="R79" i="580"/>
  <c r="H29" i="580"/>
  <c r="I29" i="580"/>
  <c r="J29" i="580"/>
  <c r="K29" i="580"/>
  <c r="L29" i="580"/>
  <c r="M29" i="580"/>
  <c r="N29" i="580"/>
  <c r="O29" i="580"/>
  <c r="P29" i="580"/>
  <c r="Q29" i="580"/>
  <c r="R29" i="580"/>
  <c r="R80" i="580"/>
  <c r="H28" i="580"/>
  <c r="I28" i="580"/>
  <c r="J28" i="580"/>
  <c r="K28" i="580"/>
  <c r="L28" i="580"/>
  <c r="M28" i="580"/>
  <c r="N28" i="580"/>
  <c r="O28" i="580"/>
  <c r="P28" i="580"/>
  <c r="Q28" i="580"/>
  <c r="R28" i="580"/>
  <c r="R81" i="580"/>
  <c r="R89" i="580"/>
  <c r="R190" i="580"/>
  <c r="Q45" i="580"/>
  <c r="Q93" i="580"/>
  <c r="Q59" i="580"/>
  <c r="Q60" i="580"/>
  <c r="Q61" i="580"/>
  <c r="Q88" i="580"/>
  <c r="Q76" i="580"/>
  <c r="Q77" i="580"/>
  <c r="Q78" i="580"/>
  <c r="Q79" i="580"/>
  <c r="Q80" i="580"/>
  <c r="Q81" i="580"/>
  <c r="Q89" i="580"/>
  <c r="Q190" i="580"/>
  <c r="P45" i="580"/>
  <c r="P93" i="580"/>
  <c r="P59" i="580"/>
  <c r="P60" i="580"/>
  <c r="P61" i="580"/>
  <c r="P88" i="580"/>
  <c r="P76" i="580"/>
  <c r="P77" i="580"/>
  <c r="P78" i="580"/>
  <c r="P79" i="580"/>
  <c r="P80" i="580"/>
  <c r="P81" i="580"/>
  <c r="P89" i="580"/>
  <c r="P190" i="580"/>
  <c r="O45" i="580"/>
  <c r="L25" i="580"/>
  <c r="M25" i="580"/>
  <c r="N25" i="580"/>
  <c r="O25" i="580"/>
  <c r="O93" i="580"/>
  <c r="O59" i="580"/>
  <c r="O60" i="580"/>
  <c r="O61" i="580"/>
  <c r="O88" i="580"/>
  <c r="O76" i="580"/>
  <c r="O77" i="580"/>
  <c r="O78" i="580"/>
  <c r="O79" i="580"/>
  <c r="O80" i="580"/>
  <c r="O81" i="580"/>
  <c r="O89" i="580"/>
  <c r="O190" i="580"/>
  <c r="N45" i="580"/>
  <c r="N93" i="580"/>
  <c r="N59" i="580"/>
  <c r="N60" i="580"/>
  <c r="N61" i="580"/>
  <c r="N88" i="580"/>
  <c r="N76" i="580"/>
  <c r="N77" i="580"/>
  <c r="N78" i="580"/>
  <c r="N79" i="580"/>
  <c r="N80" i="580"/>
  <c r="N81" i="580"/>
  <c r="N89" i="580"/>
  <c r="N190" i="580"/>
  <c r="M45" i="580"/>
  <c r="M93" i="580"/>
  <c r="M59" i="580"/>
  <c r="M60" i="580"/>
  <c r="M61" i="580"/>
  <c r="M88" i="580"/>
  <c r="M76" i="580"/>
  <c r="M77" i="580"/>
  <c r="M78" i="580"/>
  <c r="M79" i="580"/>
  <c r="M80" i="580"/>
  <c r="M81" i="580"/>
  <c r="M89" i="580"/>
  <c r="M190" i="580"/>
  <c r="L45" i="580"/>
  <c r="L93" i="580"/>
  <c r="L59" i="580"/>
  <c r="L60" i="580"/>
  <c r="L61" i="580"/>
  <c r="L88" i="580"/>
  <c r="L76" i="580"/>
  <c r="L77" i="580"/>
  <c r="L78" i="580"/>
  <c r="L79" i="580"/>
  <c r="L80" i="580"/>
  <c r="L81" i="580"/>
  <c r="L89" i="580"/>
  <c r="L190" i="580"/>
  <c r="K60" i="580"/>
  <c r="K61" i="580"/>
  <c r="K88" i="580"/>
  <c r="K76" i="580"/>
  <c r="K77" i="580"/>
  <c r="K78" i="580"/>
  <c r="K79" i="580"/>
  <c r="K80" i="580"/>
  <c r="K81" i="580"/>
  <c r="K89" i="580"/>
  <c r="K190" i="580"/>
  <c r="J60" i="580"/>
  <c r="J61" i="580"/>
  <c r="J88" i="580"/>
  <c r="J76" i="580"/>
  <c r="J77" i="580"/>
  <c r="J78" i="580"/>
  <c r="J79" i="580"/>
  <c r="J80" i="580"/>
  <c r="J81" i="580"/>
  <c r="J89" i="580"/>
  <c r="J190" i="580"/>
  <c r="I60" i="580"/>
  <c r="I61" i="580"/>
  <c r="I88" i="580"/>
  <c r="I76" i="580"/>
  <c r="I77" i="580"/>
  <c r="I78" i="580"/>
  <c r="I79" i="580"/>
  <c r="I80" i="580"/>
  <c r="I81" i="580"/>
  <c r="I89" i="580"/>
  <c r="I190" i="580"/>
  <c r="H60" i="580"/>
  <c r="H61" i="580"/>
  <c r="H88" i="580"/>
  <c r="H76" i="580"/>
  <c r="H77" i="580"/>
  <c r="H78" i="580"/>
  <c r="H79" i="580"/>
  <c r="H80" i="580"/>
  <c r="H81" i="580"/>
  <c r="H89" i="580"/>
  <c r="H190" i="580"/>
  <c r="G60" i="580"/>
  <c r="G61" i="580"/>
  <c r="G88" i="580"/>
  <c r="G76" i="580"/>
  <c r="G77" i="580"/>
  <c r="G78" i="580"/>
  <c r="G79" i="580"/>
  <c r="G80" i="580"/>
  <c r="G81" i="580"/>
  <c r="G89" i="580"/>
  <c r="G190" i="580"/>
  <c r="R188" i="580"/>
  <c r="Q188" i="580"/>
  <c r="P188" i="580"/>
  <c r="O188" i="580"/>
  <c r="N188" i="580"/>
  <c r="M188" i="580"/>
  <c r="L188" i="580"/>
  <c r="K188" i="580"/>
  <c r="J188" i="580"/>
  <c r="I188" i="580"/>
  <c r="H188" i="580"/>
  <c r="G188" i="580"/>
  <c r="R187" i="580"/>
  <c r="Q187" i="580"/>
  <c r="P187" i="580"/>
  <c r="O187" i="580"/>
  <c r="N187" i="580"/>
  <c r="M187" i="580"/>
  <c r="L187" i="580"/>
  <c r="K187" i="580"/>
  <c r="J187" i="580"/>
  <c r="I187" i="580"/>
  <c r="H187" i="580"/>
  <c r="G187" i="580"/>
  <c r="R186" i="580"/>
  <c r="Q186" i="580"/>
  <c r="P186" i="580"/>
  <c r="O186" i="580"/>
  <c r="N186" i="580"/>
  <c r="M186" i="580"/>
  <c r="L186" i="580"/>
  <c r="K186" i="580"/>
  <c r="J186" i="580"/>
  <c r="I186" i="580"/>
  <c r="H186" i="580"/>
  <c r="G186" i="580"/>
  <c r="R185" i="580"/>
  <c r="Q185" i="580"/>
  <c r="P185" i="580"/>
  <c r="O185" i="580"/>
  <c r="N185" i="580"/>
  <c r="M185" i="580"/>
  <c r="L185" i="580"/>
  <c r="K185" i="580"/>
  <c r="J185" i="580"/>
  <c r="I185" i="580"/>
  <c r="H185" i="580"/>
  <c r="G185" i="580"/>
  <c r="R184" i="580"/>
  <c r="Q184" i="580"/>
  <c r="P184" i="580"/>
  <c r="O184" i="580"/>
  <c r="N184" i="580"/>
  <c r="M184" i="580"/>
  <c r="L184" i="580"/>
  <c r="K184" i="580"/>
  <c r="J184" i="580"/>
  <c r="I184" i="580"/>
  <c r="H184" i="580"/>
  <c r="G184" i="580"/>
  <c r="R181" i="580"/>
  <c r="Q181" i="580"/>
  <c r="P181" i="580"/>
  <c r="O181" i="580"/>
  <c r="N181" i="580"/>
  <c r="M181" i="580"/>
  <c r="L181" i="580"/>
  <c r="K181" i="580"/>
  <c r="J181" i="580"/>
  <c r="I181" i="580"/>
  <c r="H181" i="580"/>
  <c r="G181" i="580"/>
  <c r="R179" i="580"/>
  <c r="Q179" i="580"/>
  <c r="P179" i="580"/>
  <c r="O179" i="580"/>
  <c r="N179" i="580"/>
  <c r="M179" i="580"/>
  <c r="L179" i="580"/>
  <c r="K179" i="580"/>
  <c r="J179" i="580"/>
  <c r="I179" i="580"/>
  <c r="H179" i="580"/>
  <c r="G179" i="580"/>
  <c r="R178" i="580"/>
  <c r="Q178" i="580"/>
  <c r="P178" i="580"/>
  <c r="O178" i="580"/>
  <c r="N178" i="580"/>
  <c r="M178" i="580"/>
  <c r="L178" i="580"/>
  <c r="K178" i="580"/>
  <c r="J178" i="580"/>
  <c r="I178" i="580"/>
  <c r="H178" i="580"/>
  <c r="G178" i="580"/>
  <c r="R177" i="580"/>
  <c r="Q177" i="580"/>
  <c r="P177" i="580"/>
  <c r="O177" i="580"/>
  <c r="N177" i="580"/>
  <c r="M177" i="580"/>
  <c r="L177" i="580"/>
  <c r="K177" i="580"/>
  <c r="J177" i="580"/>
  <c r="I177" i="580"/>
  <c r="H177" i="580"/>
  <c r="G177" i="580"/>
  <c r="R5" i="580"/>
  <c r="R174" i="580"/>
  <c r="Q5" i="580"/>
  <c r="Q174" i="580"/>
  <c r="P5" i="580"/>
  <c r="P174" i="580"/>
  <c r="O5" i="580"/>
  <c r="O174" i="580"/>
  <c r="N5" i="580"/>
  <c r="N174" i="580"/>
  <c r="M5" i="580"/>
  <c r="M174" i="580"/>
  <c r="L5" i="580"/>
  <c r="L174" i="580"/>
  <c r="K5" i="580"/>
  <c r="K174" i="580"/>
  <c r="J5" i="580"/>
  <c r="J174" i="580"/>
  <c r="I5" i="580"/>
  <c r="I174" i="580"/>
  <c r="H5" i="580"/>
  <c r="H174" i="580"/>
  <c r="G174" i="580"/>
  <c r="R173" i="580"/>
  <c r="Q173" i="580"/>
  <c r="P173" i="580"/>
  <c r="O173" i="580"/>
  <c r="N173" i="580"/>
  <c r="M173" i="580"/>
  <c r="L173" i="580"/>
  <c r="K173" i="580"/>
  <c r="J173" i="580"/>
  <c r="I173" i="580"/>
  <c r="H173" i="580"/>
  <c r="G173" i="580"/>
  <c r="R172" i="580"/>
  <c r="Q172" i="580"/>
  <c r="P172" i="580"/>
  <c r="O172" i="580"/>
  <c r="N172" i="580"/>
  <c r="M172" i="580"/>
  <c r="L172" i="580"/>
  <c r="K172" i="580"/>
  <c r="J172" i="580"/>
  <c r="I172" i="580"/>
  <c r="H172" i="580"/>
  <c r="G172" i="580"/>
  <c r="C54" i="580"/>
  <c r="R171" i="580"/>
  <c r="Q171" i="580"/>
  <c r="P171" i="580"/>
  <c r="O171" i="580"/>
  <c r="N171" i="580"/>
  <c r="M171" i="580"/>
  <c r="L171" i="580"/>
  <c r="K171" i="580"/>
  <c r="J171" i="580"/>
  <c r="I171" i="580"/>
  <c r="H171" i="580"/>
  <c r="G171" i="580"/>
  <c r="C53" i="580"/>
  <c r="R170" i="580"/>
  <c r="Q170" i="580"/>
  <c r="P170" i="580"/>
  <c r="O170" i="580"/>
  <c r="N170" i="580"/>
  <c r="M170" i="580"/>
  <c r="L170" i="580"/>
  <c r="K170" i="580"/>
  <c r="J170" i="580"/>
  <c r="I170" i="580"/>
  <c r="H170" i="580"/>
  <c r="G170" i="580"/>
  <c r="C52" i="580"/>
  <c r="R169" i="580"/>
  <c r="Q169" i="580"/>
  <c r="P169" i="580"/>
  <c r="O169" i="580"/>
  <c r="N169" i="580"/>
  <c r="M169" i="580"/>
  <c r="L169" i="580"/>
  <c r="K169" i="580"/>
  <c r="J169" i="580"/>
  <c r="I169" i="580"/>
  <c r="H169" i="580"/>
  <c r="G169" i="580"/>
  <c r="C51" i="580"/>
  <c r="R168" i="580"/>
  <c r="Q168" i="580"/>
  <c r="P168" i="580"/>
  <c r="O168" i="580"/>
  <c r="N168" i="580"/>
  <c r="M168" i="580"/>
  <c r="L168" i="580"/>
  <c r="K168" i="580"/>
  <c r="J168" i="580"/>
  <c r="I168" i="580"/>
  <c r="H168" i="580"/>
  <c r="G168" i="580"/>
  <c r="C50" i="580"/>
  <c r="R167" i="580"/>
  <c r="Q167" i="580"/>
  <c r="P167" i="580"/>
  <c r="O167" i="580"/>
  <c r="N167" i="580"/>
  <c r="M167" i="580"/>
  <c r="L167" i="580"/>
  <c r="K167" i="580"/>
  <c r="J167" i="580"/>
  <c r="I167" i="580"/>
  <c r="H167" i="580"/>
  <c r="G167" i="580"/>
  <c r="C49" i="580"/>
  <c r="R166" i="580"/>
  <c r="Q166" i="580"/>
  <c r="P166" i="580"/>
  <c r="O166" i="580"/>
  <c r="N166" i="580"/>
  <c r="M166" i="580"/>
  <c r="L166" i="580"/>
  <c r="K166" i="580"/>
  <c r="J166" i="580"/>
  <c r="I166" i="580"/>
  <c r="H166" i="580"/>
  <c r="G166" i="580"/>
  <c r="C48" i="580"/>
  <c r="R165" i="580"/>
  <c r="Q165" i="580"/>
  <c r="P165" i="580"/>
  <c r="O165" i="580"/>
  <c r="N165" i="580"/>
  <c r="M165" i="580"/>
  <c r="L165" i="580"/>
  <c r="K165" i="580"/>
  <c r="J165" i="580"/>
  <c r="I165" i="580"/>
  <c r="H165" i="580"/>
  <c r="G165" i="580"/>
  <c r="C47" i="580"/>
  <c r="R164" i="580"/>
  <c r="Q164" i="580"/>
  <c r="P164" i="580"/>
  <c r="O164" i="580"/>
  <c r="N164" i="580"/>
  <c r="M164" i="580"/>
  <c r="L164" i="580"/>
  <c r="K164" i="580"/>
  <c r="J164" i="580"/>
  <c r="I164" i="580"/>
  <c r="H164" i="580"/>
  <c r="G164" i="580"/>
  <c r="C46" i="580"/>
  <c r="R163" i="580"/>
  <c r="Q163" i="580"/>
  <c r="P163" i="580"/>
  <c r="O163" i="580"/>
  <c r="N163" i="580"/>
  <c r="M163" i="580"/>
  <c r="L163" i="580"/>
  <c r="K163" i="580"/>
  <c r="J163" i="580"/>
  <c r="I163" i="580"/>
  <c r="H163" i="580"/>
  <c r="G163" i="580"/>
  <c r="R162" i="580"/>
  <c r="Q162" i="580"/>
  <c r="P162" i="580"/>
  <c r="O162" i="580"/>
  <c r="N162" i="580"/>
  <c r="M162" i="580"/>
  <c r="L162" i="580"/>
  <c r="K162" i="580"/>
  <c r="J162" i="580"/>
  <c r="I162" i="580"/>
  <c r="H162" i="580"/>
  <c r="G162" i="580"/>
  <c r="R160" i="580"/>
  <c r="Q160" i="580"/>
  <c r="P160" i="580"/>
  <c r="O160" i="580"/>
  <c r="N160" i="580"/>
  <c r="M160" i="580"/>
  <c r="L160" i="580"/>
  <c r="K160" i="580"/>
  <c r="J160" i="580"/>
  <c r="I160" i="580"/>
  <c r="H160" i="580"/>
  <c r="G160" i="580"/>
  <c r="R159" i="580"/>
  <c r="Q159" i="580"/>
  <c r="P159" i="580"/>
  <c r="O159" i="580"/>
  <c r="N159" i="580"/>
  <c r="M159" i="580"/>
  <c r="L159" i="580"/>
  <c r="K159" i="580"/>
  <c r="J159" i="580"/>
  <c r="I159" i="580"/>
  <c r="H159" i="580"/>
  <c r="G159" i="580"/>
  <c r="R158" i="580"/>
  <c r="Q158" i="580"/>
  <c r="P158" i="580"/>
  <c r="O158" i="580"/>
  <c r="N158" i="580"/>
  <c r="M158" i="580"/>
  <c r="L158" i="580"/>
  <c r="K158" i="580"/>
  <c r="J158" i="580"/>
  <c r="I158" i="580"/>
  <c r="H158" i="580"/>
  <c r="G158" i="580"/>
  <c r="E56" i="580"/>
  <c r="E54" i="580"/>
  <c r="E53" i="580"/>
  <c r="E52" i="580"/>
  <c r="E51" i="580"/>
  <c r="E50" i="580"/>
  <c r="E49" i="580"/>
  <c r="E47" i="580"/>
  <c r="E46" i="580"/>
  <c r="R94" i="580"/>
  <c r="Q94" i="580"/>
  <c r="P94" i="580"/>
  <c r="O94" i="580"/>
  <c r="N94" i="580"/>
  <c r="M94" i="580"/>
  <c r="L94" i="580"/>
  <c r="K94" i="580"/>
  <c r="J94" i="580"/>
  <c r="I94" i="580"/>
  <c r="H94" i="580"/>
  <c r="G94" i="580"/>
  <c r="B2" i="580"/>
  <c r="B3" i="580"/>
  <c r="B4" i="580"/>
  <c r="B5" i="580"/>
  <c r="B6" i="580"/>
  <c r="B7" i="580"/>
  <c r="B8" i="580"/>
  <c r="B9" i="580"/>
  <c r="B10" i="580"/>
  <c r="B11" i="580"/>
  <c r="B12" i="580"/>
  <c r="B13" i="580"/>
  <c r="B14" i="580"/>
  <c r="B15" i="580"/>
  <c r="B16" i="580"/>
  <c r="B17" i="580"/>
  <c r="B18" i="580"/>
  <c r="B19" i="580"/>
  <c r="B20" i="580"/>
  <c r="B21" i="580"/>
  <c r="B22" i="580"/>
  <c r="B23" i="580"/>
  <c r="B24" i="580"/>
  <c r="B25" i="580"/>
  <c r="B26" i="580"/>
  <c r="B27" i="580"/>
  <c r="B28" i="580"/>
  <c r="B29" i="580"/>
  <c r="B30" i="580"/>
  <c r="B31" i="580"/>
  <c r="B32" i="580"/>
  <c r="B33" i="580"/>
  <c r="B34" i="580"/>
  <c r="B35" i="580"/>
  <c r="B36" i="580"/>
  <c r="B37" i="580"/>
  <c r="B38" i="580"/>
  <c r="B39" i="580"/>
  <c r="B40" i="580"/>
  <c r="B41" i="580"/>
  <c r="B42" i="580"/>
  <c r="B43" i="580"/>
  <c r="B44" i="580"/>
  <c r="B45" i="580"/>
  <c r="B46" i="580"/>
  <c r="B47" i="580"/>
  <c r="B48" i="580"/>
  <c r="B49" i="580"/>
  <c r="B50" i="580"/>
  <c r="B51" i="580"/>
  <c r="B52" i="580"/>
  <c r="B53" i="580"/>
  <c r="B54" i="580"/>
  <c r="B55" i="580"/>
  <c r="B56" i="580"/>
  <c r="B57" i="580"/>
  <c r="B58" i="580"/>
  <c r="B59" i="580"/>
  <c r="B60" i="580"/>
  <c r="B61" i="580"/>
  <c r="B62" i="580"/>
  <c r="B63" i="580"/>
  <c r="B64" i="580"/>
  <c r="B65" i="580"/>
  <c r="B66" i="580"/>
  <c r="B67" i="580"/>
  <c r="B68" i="580"/>
  <c r="B69" i="580"/>
  <c r="B70" i="580"/>
  <c r="B71" i="580"/>
  <c r="B72" i="580"/>
  <c r="B73" i="580"/>
  <c r="B74" i="580"/>
  <c r="B75" i="580"/>
  <c r="B76" i="580"/>
  <c r="B77" i="580"/>
  <c r="B78" i="580"/>
  <c r="B79" i="580"/>
  <c r="B80" i="580"/>
  <c r="B81" i="580"/>
  <c r="B82" i="580"/>
  <c r="B83" i="580"/>
  <c r="B84" i="580"/>
  <c r="B85" i="580"/>
  <c r="B86" i="580"/>
  <c r="B87" i="580"/>
  <c r="B88" i="580"/>
  <c r="B89" i="580"/>
  <c r="B90" i="580"/>
  <c r="B91" i="580"/>
  <c r="B92" i="580"/>
  <c r="B93" i="580"/>
  <c r="B94" i="580"/>
  <c r="L63" i="580"/>
  <c r="L64" i="580"/>
  <c r="L65" i="580"/>
  <c r="L66" i="580"/>
  <c r="L67" i="580"/>
  <c r="L68" i="580"/>
  <c r="L69" i="580"/>
  <c r="L70" i="580"/>
  <c r="L71" i="580"/>
  <c r="L72" i="580"/>
  <c r="L73" i="580"/>
  <c r="L74" i="580"/>
  <c r="L75" i="580"/>
  <c r="L92" i="580"/>
  <c r="M63" i="580"/>
  <c r="M64" i="580"/>
  <c r="M65" i="580"/>
  <c r="M66" i="580"/>
  <c r="M67" i="580"/>
  <c r="M68" i="580"/>
  <c r="M69" i="580"/>
  <c r="M70" i="580"/>
  <c r="M71" i="580"/>
  <c r="M72" i="580"/>
  <c r="M73" i="580"/>
  <c r="M74" i="580"/>
  <c r="M75" i="580"/>
  <c r="M92" i="580"/>
  <c r="N63" i="580"/>
  <c r="N64" i="580"/>
  <c r="N65" i="580"/>
  <c r="N66" i="580"/>
  <c r="N67" i="580"/>
  <c r="N68" i="580"/>
  <c r="N69" i="580"/>
  <c r="N70" i="580"/>
  <c r="N71" i="580"/>
  <c r="N72" i="580"/>
  <c r="N73" i="580"/>
  <c r="N74" i="580"/>
  <c r="N75" i="580"/>
  <c r="N92" i="580"/>
  <c r="O63" i="580"/>
  <c r="O64" i="580"/>
  <c r="O65" i="580"/>
  <c r="O66" i="580"/>
  <c r="O67" i="580"/>
  <c r="O68" i="580"/>
  <c r="O69" i="580"/>
  <c r="O70" i="580"/>
  <c r="O71" i="580"/>
  <c r="O72" i="580"/>
  <c r="O73" i="580"/>
  <c r="O74" i="580"/>
  <c r="O75" i="580"/>
  <c r="O92" i="580"/>
  <c r="P63" i="580"/>
  <c r="P64" i="580"/>
  <c r="P65" i="580"/>
  <c r="P66" i="580"/>
  <c r="P67" i="580"/>
  <c r="P68" i="580"/>
  <c r="P69" i="580"/>
  <c r="P70" i="580"/>
  <c r="P71" i="580"/>
  <c r="P72" i="580"/>
  <c r="P73" i="580"/>
  <c r="P74" i="580"/>
  <c r="P75" i="580"/>
  <c r="P92" i="580"/>
  <c r="Q63" i="580"/>
  <c r="Q64" i="580"/>
  <c r="Q65" i="580"/>
  <c r="Q66" i="580"/>
  <c r="Q67" i="580"/>
  <c r="Q68" i="580"/>
  <c r="Q69" i="580"/>
  <c r="Q70" i="580"/>
  <c r="Q71" i="580"/>
  <c r="Q72" i="580"/>
  <c r="Q73" i="580"/>
  <c r="Q74" i="580"/>
  <c r="Q75" i="580"/>
  <c r="Q92" i="580"/>
  <c r="R63" i="580"/>
  <c r="R64" i="580"/>
  <c r="R65" i="580"/>
  <c r="R66" i="580"/>
  <c r="R67" i="580"/>
  <c r="R68" i="580"/>
  <c r="R69" i="580"/>
  <c r="R70" i="580"/>
  <c r="R71" i="580"/>
  <c r="R72" i="580"/>
  <c r="R73" i="580"/>
  <c r="R74" i="580"/>
  <c r="R75" i="580"/>
  <c r="R92" i="580"/>
  <c r="S92" i="580"/>
  <c r="G64" i="580"/>
  <c r="G65" i="580"/>
  <c r="G66" i="580"/>
  <c r="G67" i="580"/>
  <c r="G68" i="580"/>
  <c r="G69" i="580"/>
  <c r="G70" i="580"/>
  <c r="G71" i="580"/>
  <c r="G72" i="580"/>
  <c r="G73" i="580"/>
  <c r="G74" i="580"/>
  <c r="G75" i="580"/>
  <c r="G91" i="580"/>
  <c r="H63" i="580"/>
  <c r="H64" i="580"/>
  <c r="H65" i="580"/>
  <c r="H66" i="580"/>
  <c r="H67" i="580"/>
  <c r="H68" i="580"/>
  <c r="H69" i="580"/>
  <c r="H70" i="580"/>
  <c r="H71" i="580"/>
  <c r="H72" i="580"/>
  <c r="H73" i="580"/>
  <c r="H74" i="580"/>
  <c r="H75" i="580"/>
  <c r="H91" i="580"/>
  <c r="I63" i="580"/>
  <c r="I64" i="580"/>
  <c r="I65" i="580"/>
  <c r="I66" i="580"/>
  <c r="I67" i="580"/>
  <c r="I68" i="580"/>
  <c r="I69" i="580"/>
  <c r="I70" i="580"/>
  <c r="I71" i="580"/>
  <c r="I72" i="580"/>
  <c r="I73" i="580"/>
  <c r="I74" i="580"/>
  <c r="I75" i="580"/>
  <c r="I91" i="580"/>
  <c r="J63" i="580"/>
  <c r="J64" i="580"/>
  <c r="J65" i="580"/>
  <c r="J66" i="580"/>
  <c r="J67" i="580"/>
  <c r="J68" i="580"/>
  <c r="J69" i="580"/>
  <c r="J70" i="580"/>
  <c r="J71" i="580"/>
  <c r="J72" i="580"/>
  <c r="J73" i="580"/>
  <c r="J74" i="580"/>
  <c r="J75" i="580"/>
  <c r="J91" i="580"/>
  <c r="K63" i="580"/>
  <c r="K64" i="580"/>
  <c r="K65" i="580"/>
  <c r="K66" i="580"/>
  <c r="K67" i="580"/>
  <c r="K68" i="580"/>
  <c r="K69" i="580"/>
  <c r="K70" i="580"/>
  <c r="K71" i="580"/>
  <c r="K72" i="580"/>
  <c r="K73" i="580"/>
  <c r="K74" i="580"/>
  <c r="K75" i="580"/>
  <c r="K91" i="580"/>
  <c r="S91" i="580"/>
  <c r="G90" i="580"/>
  <c r="H90" i="580"/>
  <c r="I90" i="580"/>
  <c r="J90" i="580"/>
  <c r="K90" i="580"/>
  <c r="L90" i="580"/>
  <c r="M90" i="580"/>
  <c r="N90" i="580"/>
  <c r="O90" i="580"/>
  <c r="P90" i="580"/>
  <c r="Q90" i="580"/>
  <c r="R90" i="580"/>
  <c r="S90" i="580"/>
  <c r="S89" i="580"/>
  <c r="S88" i="580"/>
  <c r="G84" i="580"/>
  <c r="G85" i="580"/>
  <c r="G87" i="580"/>
  <c r="H84" i="580"/>
  <c r="H85" i="580"/>
  <c r="H87" i="580"/>
  <c r="I84" i="580"/>
  <c r="I85" i="580"/>
  <c r="I87" i="580"/>
  <c r="J84" i="580"/>
  <c r="J85" i="580"/>
  <c r="J87" i="580"/>
  <c r="K84" i="580"/>
  <c r="K85" i="580"/>
  <c r="K87" i="580"/>
  <c r="L84" i="580"/>
  <c r="L85" i="580"/>
  <c r="L87" i="580"/>
  <c r="M84" i="580"/>
  <c r="M85" i="580"/>
  <c r="M87" i="580"/>
  <c r="N84" i="580"/>
  <c r="N85" i="580"/>
  <c r="N87" i="580"/>
  <c r="O84" i="580"/>
  <c r="O85" i="580"/>
  <c r="O87" i="580"/>
  <c r="P84" i="580"/>
  <c r="P85" i="580"/>
  <c r="P87" i="580"/>
  <c r="Q84" i="580"/>
  <c r="Q85" i="580"/>
  <c r="Q87" i="580"/>
  <c r="R84" i="580"/>
  <c r="R85" i="580"/>
  <c r="R87" i="580"/>
  <c r="S87" i="580"/>
  <c r="G86" i="580"/>
  <c r="H86" i="580"/>
  <c r="I86" i="580"/>
  <c r="J86" i="580"/>
  <c r="K86" i="580"/>
  <c r="L86" i="580"/>
  <c r="M86" i="580"/>
  <c r="N86" i="580"/>
  <c r="O86" i="580"/>
  <c r="P86" i="580"/>
  <c r="Q86" i="580"/>
  <c r="R86" i="580"/>
  <c r="S86" i="580"/>
  <c r="S85" i="580"/>
  <c r="S84" i="580"/>
  <c r="L83" i="580"/>
  <c r="M83" i="580"/>
  <c r="N83" i="580"/>
  <c r="O83" i="580"/>
  <c r="P83" i="580"/>
  <c r="Q83" i="580"/>
  <c r="R83" i="580"/>
  <c r="S83" i="580"/>
  <c r="S81" i="580"/>
  <c r="S79" i="580"/>
  <c r="S78" i="580"/>
  <c r="S77" i="580"/>
  <c r="S76" i="580"/>
  <c r="S75" i="580"/>
  <c r="S74" i="580"/>
  <c r="S73" i="580"/>
  <c r="S72" i="580"/>
  <c r="S71" i="580"/>
  <c r="S70" i="580"/>
  <c r="S69" i="580"/>
  <c r="S68" i="580"/>
  <c r="S67" i="580"/>
  <c r="S66" i="580"/>
  <c r="S65" i="580"/>
  <c r="S64" i="580"/>
  <c r="S63" i="580"/>
  <c r="S62" i="580"/>
  <c r="S61" i="580"/>
  <c r="S60" i="580"/>
  <c r="S59" i="580"/>
  <c r="S58" i="580"/>
  <c r="S57" i="580"/>
  <c r="S56" i="580"/>
  <c r="S55" i="580"/>
  <c r="S54" i="580"/>
  <c r="S53" i="580"/>
  <c r="S52" i="580"/>
  <c r="S51" i="580"/>
  <c r="S50" i="580"/>
  <c r="S49" i="580"/>
  <c r="S48" i="580"/>
  <c r="E48" i="580"/>
  <c r="S47" i="580"/>
  <c r="S46" i="580"/>
  <c r="S45" i="580"/>
  <c r="E45" i="580"/>
  <c r="C45" i="580"/>
  <c r="R44" i="580"/>
  <c r="Q44" i="580"/>
  <c r="P44" i="580"/>
  <c r="O44" i="580"/>
  <c r="N44" i="580"/>
  <c r="M44" i="580"/>
  <c r="L44" i="580"/>
  <c r="K44" i="580"/>
  <c r="J44" i="580"/>
  <c r="I44" i="580"/>
  <c r="H44" i="580"/>
  <c r="G44" i="580"/>
  <c r="A44" i="580"/>
  <c r="F12" i="580"/>
  <c r="R9" i="580"/>
  <c r="Q9" i="580"/>
  <c r="P9" i="580"/>
  <c r="O9" i="580"/>
  <c r="N9" i="580"/>
  <c r="M9" i="580"/>
  <c r="L9" i="580"/>
  <c r="K9" i="580"/>
  <c r="J9" i="580"/>
  <c r="I9" i="580"/>
  <c r="H9" i="580"/>
  <c r="H6" i="580"/>
  <c r="I6" i="580"/>
  <c r="J6" i="580"/>
  <c r="K6" i="580"/>
  <c r="L6" i="580"/>
  <c r="M6" i="580"/>
  <c r="N6" i="580"/>
  <c r="O6" i="580"/>
  <c r="P6" i="580"/>
  <c r="Q6" i="580"/>
  <c r="R6" i="580"/>
  <c r="H2" i="580"/>
  <c r="I2" i="580"/>
  <c r="J2" i="580"/>
  <c r="K2" i="580"/>
  <c r="L2" i="580"/>
  <c r="M2" i="580"/>
  <c r="N2" i="580"/>
  <c r="O2" i="580"/>
  <c r="P2" i="580"/>
  <c r="Q2" i="580"/>
  <c r="R2" i="580"/>
  <c r="H1" i="580"/>
  <c r="I1" i="580"/>
  <c r="J1" i="580"/>
  <c r="K1" i="580"/>
  <c r="L1" i="580"/>
  <c r="M1" i="580"/>
  <c r="N1" i="580"/>
  <c r="O1" i="580"/>
  <c r="P1" i="580"/>
  <c r="Q1" i="580"/>
  <c r="R1" i="580"/>
  <c r="B145" i="579"/>
  <c r="B146" i="579"/>
  <c r="B147" i="579"/>
  <c r="B148" i="579"/>
  <c r="B149" i="579"/>
  <c r="B150" i="579"/>
  <c r="B151" i="579"/>
  <c r="B152" i="579"/>
  <c r="B153" i="579"/>
  <c r="B154" i="579"/>
  <c r="B155" i="579"/>
  <c r="B156" i="579"/>
  <c r="B157" i="579"/>
  <c r="B158" i="579"/>
  <c r="B159" i="579"/>
  <c r="B160" i="579"/>
  <c r="B161" i="579"/>
  <c r="B162" i="579"/>
  <c r="B163" i="579"/>
  <c r="B164" i="579"/>
  <c r="B165" i="579"/>
  <c r="B166" i="579"/>
  <c r="B167" i="579"/>
  <c r="B168" i="579"/>
  <c r="B169" i="579"/>
  <c r="B170" i="579"/>
  <c r="B171" i="579"/>
  <c r="B172" i="579"/>
  <c r="B173" i="579"/>
  <c r="B174" i="579"/>
  <c r="B175" i="579"/>
  <c r="B176" i="579"/>
  <c r="B177" i="579"/>
  <c r="B178" i="579"/>
  <c r="B179" i="579"/>
  <c r="B180" i="579"/>
  <c r="B181" i="579"/>
  <c r="B182" i="579"/>
  <c r="B183" i="579"/>
  <c r="B184" i="579"/>
  <c r="B185" i="579"/>
  <c r="B186" i="579"/>
  <c r="B187" i="579"/>
  <c r="B188" i="579"/>
  <c r="B189" i="579"/>
  <c r="B190" i="579"/>
  <c r="B191" i="579"/>
  <c r="B192" i="579"/>
  <c r="H10" i="579"/>
  <c r="I10" i="579"/>
  <c r="J10" i="579"/>
  <c r="K10" i="579"/>
  <c r="L10" i="579"/>
  <c r="M10" i="579"/>
  <c r="N10" i="579"/>
  <c r="O10" i="579"/>
  <c r="P10" i="579"/>
  <c r="Q10" i="579"/>
  <c r="R10" i="579"/>
  <c r="H11" i="579"/>
  <c r="I11" i="579"/>
  <c r="J11" i="579"/>
  <c r="K11" i="579"/>
  <c r="L11" i="579"/>
  <c r="M11" i="579"/>
  <c r="N11" i="579"/>
  <c r="O11" i="579"/>
  <c r="P11" i="579"/>
  <c r="Q11" i="579"/>
  <c r="R11" i="579"/>
  <c r="H4" i="579"/>
  <c r="I4" i="579"/>
  <c r="J4" i="579"/>
  <c r="K4" i="579"/>
  <c r="L4" i="579"/>
  <c r="M4" i="579"/>
  <c r="N4" i="579"/>
  <c r="O4" i="579"/>
  <c r="P4" i="579"/>
  <c r="Q4" i="579"/>
  <c r="R4" i="579"/>
  <c r="R45" i="579"/>
  <c r="H12" i="579"/>
  <c r="I12" i="579"/>
  <c r="J12" i="579"/>
  <c r="K12" i="579"/>
  <c r="L12" i="579"/>
  <c r="M12" i="579"/>
  <c r="N12" i="579"/>
  <c r="O12" i="579"/>
  <c r="P12" i="579"/>
  <c r="Q12" i="579"/>
  <c r="R12" i="579"/>
  <c r="P8" i="579"/>
  <c r="Q8" i="579"/>
  <c r="R8" i="579"/>
  <c r="H13" i="579"/>
  <c r="I13" i="579"/>
  <c r="J13" i="579"/>
  <c r="K13" i="579"/>
  <c r="L13" i="579"/>
  <c r="M13" i="579"/>
  <c r="N13" i="579"/>
  <c r="O13" i="579"/>
  <c r="P13" i="579"/>
  <c r="Q13" i="579"/>
  <c r="R13" i="579"/>
  <c r="H14" i="579"/>
  <c r="I14" i="579"/>
  <c r="J14" i="579"/>
  <c r="K14" i="579"/>
  <c r="L14" i="579"/>
  <c r="M14" i="579"/>
  <c r="N14" i="579"/>
  <c r="O14" i="579"/>
  <c r="P14" i="579"/>
  <c r="Q14" i="579"/>
  <c r="R14" i="579"/>
  <c r="H15" i="579"/>
  <c r="I15" i="579"/>
  <c r="J15" i="579"/>
  <c r="K15" i="579"/>
  <c r="L15" i="579"/>
  <c r="M15" i="579"/>
  <c r="N15" i="579"/>
  <c r="O15" i="579"/>
  <c r="P15" i="579"/>
  <c r="Q15" i="579"/>
  <c r="R15" i="579"/>
  <c r="H16" i="579"/>
  <c r="I16" i="579"/>
  <c r="J16" i="579"/>
  <c r="K16" i="579"/>
  <c r="L16" i="579"/>
  <c r="M16" i="579"/>
  <c r="N16" i="579"/>
  <c r="O16" i="579"/>
  <c r="P16" i="579"/>
  <c r="Q16" i="579"/>
  <c r="R16" i="579"/>
  <c r="H17" i="579"/>
  <c r="I17" i="579"/>
  <c r="J17" i="579"/>
  <c r="K17" i="579"/>
  <c r="L17" i="579"/>
  <c r="M17" i="579"/>
  <c r="N17" i="579"/>
  <c r="O17" i="579"/>
  <c r="P17" i="579"/>
  <c r="Q17" i="579"/>
  <c r="R17" i="579"/>
  <c r="H18" i="579"/>
  <c r="I18" i="579"/>
  <c r="J18" i="579"/>
  <c r="K18" i="579"/>
  <c r="L18" i="579"/>
  <c r="M18" i="579"/>
  <c r="N18" i="579"/>
  <c r="O18" i="579"/>
  <c r="P18" i="579"/>
  <c r="Q18" i="579"/>
  <c r="R18" i="579"/>
  <c r="H19" i="579"/>
  <c r="I19" i="579"/>
  <c r="J19" i="579"/>
  <c r="K19" i="579"/>
  <c r="L19" i="579"/>
  <c r="M19" i="579"/>
  <c r="N19" i="579"/>
  <c r="O19" i="579"/>
  <c r="P19" i="579"/>
  <c r="Q19" i="579"/>
  <c r="R19" i="579"/>
  <c r="H20" i="579"/>
  <c r="I20" i="579"/>
  <c r="J20" i="579"/>
  <c r="K20" i="579"/>
  <c r="L20" i="579"/>
  <c r="M20" i="579"/>
  <c r="N20" i="579"/>
  <c r="O20" i="579"/>
  <c r="P20" i="579"/>
  <c r="Q20" i="579"/>
  <c r="R20" i="579"/>
  <c r="H21" i="579"/>
  <c r="I21" i="579"/>
  <c r="J21" i="579"/>
  <c r="K21" i="579"/>
  <c r="L21" i="579"/>
  <c r="M21" i="579"/>
  <c r="N21" i="579"/>
  <c r="O21" i="579"/>
  <c r="P21" i="579"/>
  <c r="Q21" i="579"/>
  <c r="R21" i="579"/>
  <c r="H22" i="579"/>
  <c r="I22" i="579"/>
  <c r="J22" i="579"/>
  <c r="K22" i="579"/>
  <c r="L22" i="579"/>
  <c r="M22" i="579"/>
  <c r="N22" i="579"/>
  <c r="O22" i="579"/>
  <c r="P22" i="579"/>
  <c r="Q22" i="579"/>
  <c r="R22" i="579"/>
  <c r="H7" i="579"/>
  <c r="I7" i="579"/>
  <c r="J7" i="579"/>
  <c r="K7" i="579"/>
  <c r="L7" i="579"/>
  <c r="M7" i="579"/>
  <c r="N7" i="579"/>
  <c r="O7" i="579"/>
  <c r="P7" i="579"/>
  <c r="Q7" i="579"/>
  <c r="R7" i="579"/>
  <c r="Q26" i="579"/>
  <c r="R26" i="579"/>
  <c r="D45" i="579"/>
  <c r="D46" i="579"/>
  <c r="D47" i="579"/>
  <c r="D48" i="579"/>
  <c r="D49" i="579"/>
  <c r="D50" i="579"/>
  <c r="D51" i="579"/>
  <c r="D52" i="579"/>
  <c r="D53" i="579"/>
  <c r="D54" i="579"/>
  <c r="D56" i="579"/>
  <c r="R93" i="579"/>
  <c r="G45" i="579"/>
  <c r="G93" i="579"/>
  <c r="G59" i="579"/>
  <c r="G82" i="579"/>
  <c r="H45" i="579"/>
  <c r="H25" i="579"/>
  <c r="H93" i="579"/>
  <c r="H59" i="579"/>
  <c r="H82" i="579"/>
  <c r="I45" i="579"/>
  <c r="I25" i="579"/>
  <c r="I93" i="579"/>
  <c r="I59" i="579"/>
  <c r="I82" i="579"/>
  <c r="J45" i="579"/>
  <c r="J25" i="579"/>
  <c r="J93" i="579"/>
  <c r="J59" i="579"/>
  <c r="J82" i="579"/>
  <c r="K45" i="579"/>
  <c r="K25" i="579"/>
  <c r="K93" i="579"/>
  <c r="K59" i="579"/>
  <c r="K82" i="579"/>
  <c r="S82" i="579"/>
  <c r="P38" i="579"/>
  <c r="Q38" i="579"/>
  <c r="R38" i="579"/>
  <c r="R59" i="579"/>
  <c r="R60" i="579"/>
  <c r="R61" i="579"/>
  <c r="R88" i="579"/>
  <c r="R76" i="579"/>
  <c r="R77" i="579"/>
  <c r="R78" i="579"/>
  <c r="R79" i="579"/>
  <c r="H29" i="579"/>
  <c r="I29" i="579"/>
  <c r="J29" i="579"/>
  <c r="K29" i="579"/>
  <c r="L29" i="579"/>
  <c r="M29" i="579"/>
  <c r="N29" i="579"/>
  <c r="O29" i="579"/>
  <c r="P29" i="579"/>
  <c r="Q29" i="579"/>
  <c r="R29" i="579"/>
  <c r="R80" i="579"/>
  <c r="H28" i="579"/>
  <c r="I28" i="579"/>
  <c r="J28" i="579"/>
  <c r="K28" i="579"/>
  <c r="L28" i="579"/>
  <c r="M28" i="579"/>
  <c r="N28" i="579"/>
  <c r="O28" i="579"/>
  <c r="P28" i="579"/>
  <c r="Q28" i="579"/>
  <c r="R28" i="579"/>
  <c r="R81" i="579"/>
  <c r="R89" i="579"/>
  <c r="R190" i="579"/>
  <c r="Q45" i="579"/>
  <c r="Q93" i="579"/>
  <c r="Q59" i="579"/>
  <c r="Q60" i="579"/>
  <c r="Q61" i="579"/>
  <c r="Q88" i="579"/>
  <c r="Q76" i="579"/>
  <c r="Q77" i="579"/>
  <c r="Q78" i="579"/>
  <c r="Q79" i="579"/>
  <c r="Q80" i="579"/>
  <c r="Q81" i="579"/>
  <c r="Q89" i="579"/>
  <c r="Q190" i="579"/>
  <c r="P45" i="579"/>
  <c r="P93" i="579"/>
  <c r="P59" i="579"/>
  <c r="P60" i="579"/>
  <c r="P61" i="579"/>
  <c r="P88" i="579"/>
  <c r="P76" i="579"/>
  <c r="P77" i="579"/>
  <c r="P78" i="579"/>
  <c r="P79" i="579"/>
  <c r="P80" i="579"/>
  <c r="P81" i="579"/>
  <c r="P89" i="579"/>
  <c r="P190" i="579"/>
  <c r="O45" i="579"/>
  <c r="L25" i="579"/>
  <c r="M25" i="579"/>
  <c r="N25" i="579"/>
  <c r="O25" i="579"/>
  <c r="O93" i="579"/>
  <c r="O59" i="579"/>
  <c r="O60" i="579"/>
  <c r="O61" i="579"/>
  <c r="O88" i="579"/>
  <c r="O76" i="579"/>
  <c r="O77" i="579"/>
  <c r="O78" i="579"/>
  <c r="O79" i="579"/>
  <c r="O80" i="579"/>
  <c r="O81" i="579"/>
  <c r="O89" i="579"/>
  <c r="O190" i="579"/>
  <c r="N45" i="579"/>
  <c r="N93" i="579"/>
  <c r="N59" i="579"/>
  <c r="N60" i="579"/>
  <c r="N61" i="579"/>
  <c r="N88" i="579"/>
  <c r="N76" i="579"/>
  <c r="N77" i="579"/>
  <c r="N78" i="579"/>
  <c r="N79" i="579"/>
  <c r="N80" i="579"/>
  <c r="N81" i="579"/>
  <c r="N89" i="579"/>
  <c r="N190" i="579"/>
  <c r="M45" i="579"/>
  <c r="M93" i="579"/>
  <c r="M59" i="579"/>
  <c r="M60" i="579"/>
  <c r="M61" i="579"/>
  <c r="M88" i="579"/>
  <c r="M76" i="579"/>
  <c r="M77" i="579"/>
  <c r="M78" i="579"/>
  <c r="M79" i="579"/>
  <c r="M80" i="579"/>
  <c r="M81" i="579"/>
  <c r="M89" i="579"/>
  <c r="M190" i="579"/>
  <c r="L45" i="579"/>
  <c r="L93" i="579"/>
  <c r="L59" i="579"/>
  <c r="L60" i="579"/>
  <c r="L61" i="579"/>
  <c r="L88" i="579"/>
  <c r="L76" i="579"/>
  <c r="L77" i="579"/>
  <c r="L78" i="579"/>
  <c r="L79" i="579"/>
  <c r="L80" i="579"/>
  <c r="L81" i="579"/>
  <c r="L89" i="579"/>
  <c r="L190" i="579"/>
  <c r="K60" i="579"/>
  <c r="K61" i="579"/>
  <c r="K88" i="579"/>
  <c r="K76" i="579"/>
  <c r="K77" i="579"/>
  <c r="K78" i="579"/>
  <c r="K79" i="579"/>
  <c r="K80" i="579"/>
  <c r="K81" i="579"/>
  <c r="K89" i="579"/>
  <c r="K190" i="579"/>
  <c r="J60" i="579"/>
  <c r="J61" i="579"/>
  <c r="J88" i="579"/>
  <c r="J76" i="579"/>
  <c r="J77" i="579"/>
  <c r="J78" i="579"/>
  <c r="J79" i="579"/>
  <c r="J80" i="579"/>
  <c r="J81" i="579"/>
  <c r="J89" i="579"/>
  <c r="J190" i="579"/>
  <c r="I60" i="579"/>
  <c r="I61" i="579"/>
  <c r="I88" i="579"/>
  <c r="I76" i="579"/>
  <c r="I77" i="579"/>
  <c r="I78" i="579"/>
  <c r="I79" i="579"/>
  <c r="I80" i="579"/>
  <c r="I81" i="579"/>
  <c r="I89" i="579"/>
  <c r="I190" i="579"/>
  <c r="H60" i="579"/>
  <c r="H61" i="579"/>
  <c r="H88" i="579"/>
  <c r="H76" i="579"/>
  <c r="H77" i="579"/>
  <c r="H78" i="579"/>
  <c r="H79" i="579"/>
  <c r="H80" i="579"/>
  <c r="H81" i="579"/>
  <c r="H89" i="579"/>
  <c r="H190" i="579"/>
  <c r="G60" i="579"/>
  <c r="G61" i="579"/>
  <c r="G88" i="579"/>
  <c r="G76" i="579"/>
  <c r="G77" i="579"/>
  <c r="G78" i="579"/>
  <c r="G79" i="579"/>
  <c r="G80" i="579"/>
  <c r="G81" i="579"/>
  <c r="G89" i="579"/>
  <c r="G190" i="579"/>
  <c r="R188" i="579"/>
  <c r="Q188" i="579"/>
  <c r="P188" i="579"/>
  <c r="O188" i="579"/>
  <c r="N188" i="579"/>
  <c r="M188" i="579"/>
  <c r="L188" i="579"/>
  <c r="K188" i="579"/>
  <c r="J188" i="579"/>
  <c r="I188" i="579"/>
  <c r="H188" i="579"/>
  <c r="G188" i="579"/>
  <c r="R187" i="579"/>
  <c r="Q187" i="579"/>
  <c r="P187" i="579"/>
  <c r="O187" i="579"/>
  <c r="N187" i="579"/>
  <c r="M187" i="579"/>
  <c r="L187" i="579"/>
  <c r="K187" i="579"/>
  <c r="J187" i="579"/>
  <c r="I187" i="579"/>
  <c r="H187" i="579"/>
  <c r="G187" i="579"/>
  <c r="R186" i="579"/>
  <c r="Q186" i="579"/>
  <c r="P186" i="579"/>
  <c r="O186" i="579"/>
  <c r="N186" i="579"/>
  <c r="M186" i="579"/>
  <c r="L186" i="579"/>
  <c r="K186" i="579"/>
  <c r="J186" i="579"/>
  <c r="I186" i="579"/>
  <c r="H186" i="579"/>
  <c r="G186" i="579"/>
  <c r="R185" i="579"/>
  <c r="Q185" i="579"/>
  <c r="P185" i="579"/>
  <c r="O185" i="579"/>
  <c r="N185" i="579"/>
  <c r="M185" i="579"/>
  <c r="L185" i="579"/>
  <c r="K185" i="579"/>
  <c r="J185" i="579"/>
  <c r="I185" i="579"/>
  <c r="H185" i="579"/>
  <c r="G185" i="579"/>
  <c r="R184" i="579"/>
  <c r="Q184" i="579"/>
  <c r="P184" i="579"/>
  <c r="O184" i="579"/>
  <c r="N184" i="579"/>
  <c r="M184" i="579"/>
  <c r="L184" i="579"/>
  <c r="K184" i="579"/>
  <c r="J184" i="579"/>
  <c r="I184" i="579"/>
  <c r="H184" i="579"/>
  <c r="G184" i="579"/>
  <c r="R181" i="579"/>
  <c r="Q181" i="579"/>
  <c r="P181" i="579"/>
  <c r="O181" i="579"/>
  <c r="N181" i="579"/>
  <c r="M181" i="579"/>
  <c r="L181" i="579"/>
  <c r="K181" i="579"/>
  <c r="J181" i="579"/>
  <c r="I181" i="579"/>
  <c r="H181" i="579"/>
  <c r="G181" i="579"/>
  <c r="R179" i="579"/>
  <c r="Q179" i="579"/>
  <c r="P179" i="579"/>
  <c r="O179" i="579"/>
  <c r="N179" i="579"/>
  <c r="M179" i="579"/>
  <c r="L179" i="579"/>
  <c r="K179" i="579"/>
  <c r="J179" i="579"/>
  <c r="I179" i="579"/>
  <c r="H179" i="579"/>
  <c r="G179" i="579"/>
  <c r="R178" i="579"/>
  <c r="Q178" i="579"/>
  <c r="P178" i="579"/>
  <c r="O178" i="579"/>
  <c r="N178" i="579"/>
  <c r="M178" i="579"/>
  <c r="L178" i="579"/>
  <c r="K178" i="579"/>
  <c r="J178" i="579"/>
  <c r="I178" i="579"/>
  <c r="H178" i="579"/>
  <c r="G178" i="579"/>
  <c r="R177" i="579"/>
  <c r="Q177" i="579"/>
  <c r="P177" i="579"/>
  <c r="O177" i="579"/>
  <c r="N177" i="579"/>
  <c r="M177" i="579"/>
  <c r="L177" i="579"/>
  <c r="K177" i="579"/>
  <c r="J177" i="579"/>
  <c r="I177" i="579"/>
  <c r="H177" i="579"/>
  <c r="G177" i="579"/>
  <c r="R5" i="579"/>
  <c r="R174" i="579"/>
  <c r="Q5" i="579"/>
  <c r="Q174" i="579"/>
  <c r="P5" i="579"/>
  <c r="P174" i="579"/>
  <c r="O5" i="579"/>
  <c r="O174" i="579"/>
  <c r="N5" i="579"/>
  <c r="N174" i="579"/>
  <c r="M5" i="579"/>
  <c r="M174" i="579"/>
  <c r="L5" i="579"/>
  <c r="L174" i="579"/>
  <c r="K5" i="579"/>
  <c r="K174" i="579"/>
  <c r="J5" i="579"/>
  <c r="J174" i="579"/>
  <c r="I5" i="579"/>
  <c r="I174" i="579"/>
  <c r="H5" i="579"/>
  <c r="H174" i="579"/>
  <c r="G174" i="579"/>
  <c r="R173" i="579"/>
  <c r="Q173" i="579"/>
  <c r="P173" i="579"/>
  <c r="O173" i="579"/>
  <c r="N173" i="579"/>
  <c r="M173" i="579"/>
  <c r="L173" i="579"/>
  <c r="K173" i="579"/>
  <c r="J173" i="579"/>
  <c r="I173" i="579"/>
  <c r="H173" i="579"/>
  <c r="G173" i="579"/>
  <c r="R172" i="579"/>
  <c r="Q172" i="579"/>
  <c r="P172" i="579"/>
  <c r="O172" i="579"/>
  <c r="N172" i="579"/>
  <c r="M172" i="579"/>
  <c r="L172" i="579"/>
  <c r="K172" i="579"/>
  <c r="J172" i="579"/>
  <c r="I172" i="579"/>
  <c r="H172" i="579"/>
  <c r="G172" i="579"/>
  <c r="C54" i="579"/>
  <c r="R171" i="579"/>
  <c r="Q171" i="579"/>
  <c r="P171" i="579"/>
  <c r="O171" i="579"/>
  <c r="N171" i="579"/>
  <c r="M171" i="579"/>
  <c r="L171" i="579"/>
  <c r="K171" i="579"/>
  <c r="J171" i="579"/>
  <c r="I171" i="579"/>
  <c r="H171" i="579"/>
  <c r="G171" i="579"/>
  <c r="C53" i="579"/>
  <c r="R170" i="579"/>
  <c r="Q170" i="579"/>
  <c r="P170" i="579"/>
  <c r="O170" i="579"/>
  <c r="N170" i="579"/>
  <c r="M170" i="579"/>
  <c r="L170" i="579"/>
  <c r="K170" i="579"/>
  <c r="J170" i="579"/>
  <c r="I170" i="579"/>
  <c r="H170" i="579"/>
  <c r="G170" i="579"/>
  <c r="C52" i="579"/>
  <c r="R169" i="579"/>
  <c r="Q169" i="579"/>
  <c r="P169" i="579"/>
  <c r="O169" i="579"/>
  <c r="N169" i="579"/>
  <c r="M169" i="579"/>
  <c r="L169" i="579"/>
  <c r="K169" i="579"/>
  <c r="J169" i="579"/>
  <c r="I169" i="579"/>
  <c r="H169" i="579"/>
  <c r="G169" i="579"/>
  <c r="C51" i="579"/>
  <c r="R168" i="579"/>
  <c r="Q168" i="579"/>
  <c r="P168" i="579"/>
  <c r="O168" i="579"/>
  <c r="N168" i="579"/>
  <c r="M168" i="579"/>
  <c r="L168" i="579"/>
  <c r="K168" i="579"/>
  <c r="J168" i="579"/>
  <c r="I168" i="579"/>
  <c r="H168" i="579"/>
  <c r="G168" i="579"/>
  <c r="C50" i="579"/>
  <c r="R167" i="579"/>
  <c r="Q167" i="579"/>
  <c r="P167" i="579"/>
  <c r="O167" i="579"/>
  <c r="N167" i="579"/>
  <c r="M167" i="579"/>
  <c r="L167" i="579"/>
  <c r="K167" i="579"/>
  <c r="J167" i="579"/>
  <c r="I167" i="579"/>
  <c r="H167" i="579"/>
  <c r="G167" i="579"/>
  <c r="C49" i="579"/>
  <c r="R166" i="579"/>
  <c r="Q166" i="579"/>
  <c r="P166" i="579"/>
  <c r="O166" i="579"/>
  <c r="N166" i="579"/>
  <c r="M166" i="579"/>
  <c r="L166" i="579"/>
  <c r="K166" i="579"/>
  <c r="J166" i="579"/>
  <c r="I166" i="579"/>
  <c r="H166" i="579"/>
  <c r="G166" i="579"/>
  <c r="C48" i="579"/>
  <c r="R165" i="579"/>
  <c r="Q165" i="579"/>
  <c r="P165" i="579"/>
  <c r="O165" i="579"/>
  <c r="N165" i="579"/>
  <c r="M165" i="579"/>
  <c r="L165" i="579"/>
  <c r="K165" i="579"/>
  <c r="J165" i="579"/>
  <c r="I165" i="579"/>
  <c r="H165" i="579"/>
  <c r="G165" i="579"/>
  <c r="C47" i="579"/>
  <c r="R164" i="579"/>
  <c r="Q164" i="579"/>
  <c r="P164" i="579"/>
  <c r="O164" i="579"/>
  <c r="N164" i="579"/>
  <c r="M164" i="579"/>
  <c r="L164" i="579"/>
  <c r="K164" i="579"/>
  <c r="J164" i="579"/>
  <c r="I164" i="579"/>
  <c r="H164" i="579"/>
  <c r="G164" i="579"/>
  <c r="C46" i="579"/>
  <c r="R163" i="579"/>
  <c r="Q163" i="579"/>
  <c r="P163" i="579"/>
  <c r="O163" i="579"/>
  <c r="N163" i="579"/>
  <c r="M163" i="579"/>
  <c r="L163" i="579"/>
  <c r="K163" i="579"/>
  <c r="J163" i="579"/>
  <c r="I163" i="579"/>
  <c r="H163" i="579"/>
  <c r="G163" i="579"/>
  <c r="R162" i="579"/>
  <c r="Q162" i="579"/>
  <c r="P162" i="579"/>
  <c r="O162" i="579"/>
  <c r="N162" i="579"/>
  <c r="M162" i="579"/>
  <c r="L162" i="579"/>
  <c r="K162" i="579"/>
  <c r="J162" i="579"/>
  <c r="I162" i="579"/>
  <c r="H162" i="579"/>
  <c r="G162" i="579"/>
  <c r="R160" i="579"/>
  <c r="Q160" i="579"/>
  <c r="P160" i="579"/>
  <c r="O160" i="579"/>
  <c r="N160" i="579"/>
  <c r="M160" i="579"/>
  <c r="L160" i="579"/>
  <c r="K160" i="579"/>
  <c r="J160" i="579"/>
  <c r="I160" i="579"/>
  <c r="H160" i="579"/>
  <c r="G160" i="579"/>
  <c r="R159" i="579"/>
  <c r="Q159" i="579"/>
  <c r="P159" i="579"/>
  <c r="O159" i="579"/>
  <c r="N159" i="579"/>
  <c r="M159" i="579"/>
  <c r="L159" i="579"/>
  <c r="K159" i="579"/>
  <c r="J159" i="579"/>
  <c r="I159" i="579"/>
  <c r="H159" i="579"/>
  <c r="G159" i="579"/>
  <c r="R158" i="579"/>
  <c r="Q158" i="579"/>
  <c r="P158" i="579"/>
  <c r="O158" i="579"/>
  <c r="N158" i="579"/>
  <c r="M158" i="579"/>
  <c r="L158" i="579"/>
  <c r="K158" i="579"/>
  <c r="J158" i="579"/>
  <c r="I158" i="579"/>
  <c r="H158" i="579"/>
  <c r="G158" i="579"/>
  <c r="E56" i="579"/>
  <c r="E54" i="579"/>
  <c r="E53" i="579"/>
  <c r="E52" i="579"/>
  <c r="E51" i="579"/>
  <c r="E50" i="579"/>
  <c r="E49" i="579"/>
  <c r="E47" i="579"/>
  <c r="E46" i="579"/>
  <c r="R94" i="579"/>
  <c r="Q94" i="579"/>
  <c r="P94" i="579"/>
  <c r="O94" i="579"/>
  <c r="N94" i="579"/>
  <c r="M94" i="579"/>
  <c r="L94" i="579"/>
  <c r="K94" i="579"/>
  <c r="J94" i="579"/>
  <c r="I94" i="579"/>
  <c r="H94" i="579"/>
  <c r="G94" i="579"/>
  <c r="B2" i="579"/>
  <c r="B3" i="579"/>
  <c r="B4" i="579"/>
  <c r="B5" i="579"/>
  <c r="B6" i="579"/>
  <c r="B7" i="579"/>
  <c r="B8" i="579"/>
  <c r="B9" i="579"/>
  <c r="B10" i="579"/>
  <c r="B11" i="579"/>
  <c r="B12" i="579"/>
  <c r="B13" i="579"/>
  <c r="B14" i="579"/>
  <c r="B15" i="579"/>
  <c r="B16" i="579"/>
  <c r="B17" i="579"/>
  <c r="B18" i="579"/>
  <c r="B19" i="579"/>
  <c r="B20" i="579"/>
  <c r="B21" i="579"/>
  <c r="B22" i="579"/>
  <c r="B23" i="579"/>
  <c r="B24" i="579"/>
  <c r="B25" i="579"/>
  <c r="B26" i="579"/>
  <c r="B27" i="579"/>
  <c r="B28" i="579"/>
  <c r="B29" i="579"/>
  <c r="B30" i="579"/>
  <c r="B31" i="579"/>
  <c r="B32" i="579"/>
  <c r="B33" i="579"/>
  <c r="B34" i="579"/>
  <c r="B35" i="579"/>
  <c r="B36" i="579"/>
  <c r="B37" i="579"/>
  <c r="B38" i="579"/>
  <c r="B39" i="579"/>
  <c r="B40" i="579"/>
  <c r="B41" i="579"/>
  <c r="B42" i="579"/>
  <c r="B43" i="579"/>
  <c r="B44" i="579"/>
  <c r="B45" i="579"/>
  <c r="B46" i="579"/>
  <c r="B47" i="579"/>
  <c r="B48" i="579"/>
  <c r="B49" i="579"/>
  <c r="B50" i="579"/>
  <c r="B51" i="579"/>
  <c r="B52" i="579"/>
  <c r="B53" i="579"/>
  <c r="B54" i="579"/>
  <c r="B55" i="579"/>
  <c r="B56" i="579"/>
  <c r="B57" i="579"/>
  <c r="B58" i="579"/>
  <c r="B59" i="579"/>
  <c r="B60" i="579"/>
  <c r="B61" i="579"/>
  <c r="B62" i="579"/>
  <c r="B63" i="579"/>
  <c r="B64" i="579"/>
  <c r="B65" i="579"/>
  <c r="B66" i="579"/>
  <c r="B67" i="579"/>
  <c r="B68" i="579"/>
  <c r="B69" i="579"/>
  <c r="B70" i="579"/>
  <c r="B71" i="579"/>
  <c r="B72" i="579"/>
  <c r="B73" i="579"/>
  <c r="B74" i="579"/>
  <c r="B75" i="579"/>
  <c r="B76" i="579"/>
  <c r="B77" i="579"/>
  <c r="B78" i="579"/>
  <c r="B79" i="579"/>
  <c r="B80" i="579"/>
  <c r="B81" i="579"/>
  <c r="B82" i="579"/>
  <c r="B83" i="579"/>
  <c r="B84" i="579"/>
  <c r="B85" i="579"/>
  <c r="B86" i="579"/>
  <c r="B87" i="579"/>
  <c r="B88" i="579"/>
  <c r="B89" i="579"/>
  <c r="B90" i="579"/>
  <c r="B91" i="579"/>
  <c r="B92" i="579"/>
  <c r="B93" i="579"/>
  <c r="B94" i="579"/>
  <c r="L63" i="579"/>
  <c r="L64" i="579"/>
  <c r="L65" i="579"/>
  <c r="L66" i="579"/>
  <c r="L67" i="579"/>
  <c r="L68" i="579"/>
  <c r="L69" i="579"/>
  <c r="L70" i="579"/>
  <c r="L71" i="579"/>
  <c r="L72" i="579"/>
  <c r="L73" i="579"/>
  <c r="L74" i="579"/>
  <c r="L75" i="579"/>
  <c r="L92" i="579"/>
  <c r="M63" i="579"/>
  <c r="M64" i="579"/>
  <c r="M65" i="579"/>
  <c r="M66" i="579"/>
  <c r="M67" i="579"/>
  <c r="M68" i="579"/>
  <c r="M69" i="579"/>
  <c r="M70" i="579"/>
  <c r="M71" i="579"/>
  <c r="M72" i="579"/>
  <c r="M73" i="579"/>
  <c r="M74" i="579"/>
  <c r="M75" i="579"/>
  <c r="M92" i="579"/>
  <c r="N63" i="579"/>
  <c r="N64" i="579"/>
  <c r="N65" i="579"/>
  <c r="N66" i="579"/>
  <c r="N67" i="579"/>
  <c r="N68" i="579"/>
  <c r="N69" i="579"/>
  <c r="N70" i="579"/>
  <c r="N71" i="579"/>
  <c r="N72" i="579"/>
  <c r="N73" i="579"/>
  <c r="N74" i="579"/>
  <c r="N75" i="579"/>
  <c r="N92" i="579"/>
  <c r="O63" i="579"/>
  <c r="O64" i="579"/>
  <c r="O65" i="579"/>
  <c r="O66" i="579"/>
  <c r="O67" i="579"/>
  <c r="O68" i="579"/>
  <c r="O69" i="579"/>
  <c r="O70" i="579"/>
  <c r="O71" i="579"/>
  <c r="O72" i="579"/>
  <c r="O73" i="579"/>
  <c r="O74" i="579"/>
  <c r="O75" i="579"/>
  <c r="O92" i="579"/>
  <c r="P63" i="579"/>
  <c r="P64" i="579"/>
  <c r="P65" i="579"/>
  <c r="P66" i="579"/>
  <c r="P67" i="579"/>
  <c r="P68" i="579"/>
  <c r="P69" i="579"/>
  <c r="P70" i="579"/>
  <c r="P71" i="579"/>
  <c r="P72" i="579"/>
  <c r="P73" i="579"/>
  <c r="P74" i="579"/>
  <c r="P75" i="579"/>
  <c r="P92" i="579"/>
  <c r="Q63" i="579"/>
  <c r="Q64" i="579"/>
  <c r="Q65" i="579"/>
  <c r="Q66" i="579"/>
  <c r="Q67" i="579"/>
  <c r="Q68" i="579"/>
  <c r="Q69" i="579"/>
  <c r="Q70" i="579"/>
  <c r="Q71" i="579"/>
  <c r="Q72" i="579"/>
  <c r="Q73" i="579"/>
  <c r="Q74" i="579"/>
  <c r="Q75" i="579"/>
  <c r="Q92" i="579"/>
  <c r="R63" i="579"/>
  <c r="R64" i="579"/>
  <c r="R65" i="579"/>
  <c r="R66" i="579"/>
  <c r="R67" i="579"/>
  <c r="R68" i="579"/>
  <c r="R69" i="579"/>
  <c r="R70" i="579"/>
  <c r="R71" i="579"/>
  <c r="R72" i="579"/>
  <c r="R73" i="579"/>
  <c r="R74" i="579"/>
  <c r="R75" i="579"/>
  <c r="R92" i="579"/>
  <c r="S92" i="579"/>
  <c r="G64" i="579"/>
  <c r="G65" i="579"/>
  <c r="G66" i="579"/>
  <c r="G67" i="579"/>
  <c r="G68" i="579"/>
  <c r="G69" i="579"/>
  <c r="G70" i="579"/>
  <c r="G71" i="579"/>
  <c r="G72" i="579"/>
  <c r="G73" i="579"/>
  <c r="G74" i="579"/>
  <c r="G75" i="579"/>
  <c r="G91" i="579"/>
  <c r="H63" i="579"/>
  <c r="H64" i="579"/>
  <c r="H65" i="579"/>
  <c r="H66" i="579"/>
  <c r="H67" i="579"/>
  <c r="H68" i="579"/>
  <c r="H69" i="579"/>
  <c r="H70" i="579"/>
  <c r="H71" i="579"/>
  <c r="H72" i="579"/>
  <c r="H73" i="579"/>
  <c r="H74" i="579"/>
  <c r="H75" i="579"/>
  <c r="H91" i="579"/>
  <c r="I63" i="579"/>
  <c r="I64" i="579"/>
  <c r="I65" i="579"/>
  <c r="I66" i="579"/>
  <c r="I67" i="579"/>
  <c r="I68" i="579"/>
  <c r="I69" i="579"/>
  <c r="I70" i="579"/>
  <c r="I71" i="579"/>
  <c r="I72" i="579"/>
  <c r="I73" i="579"/>
  <c r="I74" i="579"/>
  <c r="I75" i="579"/>
  <c r="I91" i="579"/>
  <c r="J63" i="579"/>
  <c r="J64" i="579"/>
  <c r="J65" i="579"/>
  <c r="J66" i="579"/>
  <c r="J67" i="579"/>
  <c r="J68" i="579"/>
  <c r="J69" i="579"/>
  <c r="J70" i="579"/>
  <c r="J71" i="579"/>
  <c r="J72" i="579"/>
  <c r="J73" i="579"/>
  <c r="J74" i="579"/>
  <c r="J75" i="579"/>
  <c r="J91" i="579"/>
  <c r="K63" i="579"/>
  <c r="K64" i="579"/>
  <c r="K65" i="579"/>
  <c r="K66" i="579"/>
  <c r="K67" i="579"/>
  <c r="K68" i="579"/>
  <c r="K69" i="579"/>
  <c r="K70" i="579"/>
  <c r="K71" i="579"/>
  <c r="K72" i="579"/>
  <c r="K73" i="579"/>
  <c r="K74" i="579"/>
  <c r="K75" i="579"/>
  <c r="K91" i="579"/>
  <c r="S91" i="579"/>
  <c r="G90" i="579"/>
  <c r="H90" i="579"/>
  <c r="I90" i="579"/>
  <c r="J90" i="579"/>
  <c r="K90" i="579"/>
  <c r="L90" i="579"/>
  <c r="M90" i="579"/>
  <c r="N90" i="579"/>
  <c r="O90" i="579"/>
  <c r="P90" i="579"/>
  <c r="Q90" i="579"/>
  <c r="R90" i="579"/>
  <c r="S90" i="579"/>
  <c r="S89" i="579"/>
  <c r="S88" i="579"/>
  <c r="G84" i="579"/>
  <c r="G85" i="579"/>
  <c r="G87" i="579"/>
  <c r="H84" i="579"/>
  <c r="H85" i="579"/>
  <c r="H87" i="579"/>
  <c r="I84" i="579"/>
  <c r="I85" i="579"/>
  <c r="I87" i="579"/>
  <c r="J84" i="579"/>
  <c r="J85" i="579"/>
  <c r="J87" i="579"/>
  <c r="K84" i="579"/>
  <c r="K85" i="579"/>
  <c r="K87" i="579"/>
  <c r="L84" i="579"/>
  <c r="L85" i="579"/>
  <c r="L87" i="579"/>
  <c r="M84" i="579"/>
  <c r="M85" i="579"/>
  <c r="M87" i="579"/>
  <c r="N84" i="579"/>
  <c r="N85" i="579"/>
  <c r="N87" i="579"/>
  <c r="O84" i="579"/>
  <c r="O85" i="579"/>
  <c r="O87" i="579"/>
  <c r="P84" i="579"/>
  <c r="P85" i="579"/>
  <c r="P87" i="579"/>
  <c r="Q84" i="579"/>
  <c r="Q85" i="579"/>
  <c r="Q87" i="579"/>
  <c r="R84" i="579"/>
  <c r="R85" i="579"/>
  <c r="R87" i="579"/>
  <c r="S87" i="579"/>
  <c r="G86" i="579"/>
  <c r="H86" i="579"/>
  <c r="I86" i="579"/>
  <c r="J86" i="579"/>
  <c r="K86" i="579"/>
  <c r="L86" i="579"/>
  <c r="M86" i="579"/>
  <c r="N86" i="579"/>
  <c r="O86" i="579"/>
  <c r="P86" i="579"/>
  <c r="Q86" i="579"/>
  <c r="R86" i="579"/>
  <c r="S86" i="579"/>
  <c r="S85" i="579"/>
  <c r="S84" i="579"/>
  <c r="L83" i="579"/>
  <c r="M83" i="579"/>
  <c r="N83" i="579"/>
  <c r="O83" i="579"/>
  <c r="P83" i="579"/>
  <c r="Q83" i="579"/>
  <c r="R83" i="579"/>
  <c r="S83" i="579"/>
  <c r="S81" i="579"/>
  <c r="S79" i="579"/>
  <c r="S78" i="579"/>
  <c r="S77" i="579"/>
  <c r="S76" i="579"/>
  <c r="S75" i="579"/>
  <c r="S74" i="579"/>
  <c r="S73" i="579"/>
  <c r="S72" i="579"/>
  <c r="S71" i="579"/>
  <c r="S70" i="579"/>
  <c r="S69" i="579"/>
  <c r="S68" i="579"/>
  <c r="S67" i="579"/>
  <c r="S66" i="579"/>
  <c r="S65" i="579"/>
  <c r="S64" i="579"/>
  <c r="S63" i="579"/>
  <c r="S62" i="579"/>
  <c r="S61" i="579"/>
  <c r="S60" i="579"/>
  <c r="S59" i="579"/>
  <c r="S58" i="579"/>
  <c r="S57" i="579"/>
  <c r="S56" i="579"/>
  <c r="S55" i="579"/>
  <c r="S54" i="579"/>
  <c r="S53" i="579"/>
  <c r="S52" i="579"/>
  <c r="S51" i="579"/>
  <c r="S50" i="579"/>
  <c r="S49" i="579"/>
  <c r="S48" i="579"/>
  <c r="E48" i="579"/>
  <c r="S47" i="579"/>
  <c r="S46" i="579"/>
  <c r="S45" i="579"/>
  <c r="E45" i="579"/>
  <c r="C45" i="579"/>
  <c r="R44" i="579"/>
  <c r="Q44" i="579"/>
  <c r="P44" i="579"/>
  <c r="O44" i="579"/>
  <c r="N44" i="579"/>
  <c r="M44" i="579"/>
  <c r="L44" i="579"/>
  <c r="K44" i="579"/>
  <c r="J44" i="579"/>
  <c r="I44" i="579"/>
  <c r="H44" i="579"/>
  <c r="G44" i="579"/>
  <c r="A44" i="579"/>
  <c r="F12" i="579"/>
  <c r="R9" i="579"/>
  <c r="Q9" i="579"/>
  <c r="P9" i="579"/>
  <c r="O9" i="579"/>
  <c r="N9" i="579"/>
  <c r="M9" i="579"/>
  <c r="L9" i="579"/>
  <c r="K9" i="579"/>
  <c r="J9" i="579"/>
  <c r="I9" i="579"/>
  <c r="H9" i="579"/>
  <c r="H6" i="579"/>
  <c r="I6" i="579"/>
  <c r="J6" i="579"/>
  <c r="K6" i="579"/>
  <c r="L6" i="579"/>
  <c r="M6" i="579"/>
  <c r="N6" i="579"/>
  <c r="O6" i="579"/>
  <c r="P6" i="579"/>
  <c r="Q6" i="579"/>
  <c r="R6" i="579"/>
  <c r="H2" i="579"/>
  <c r="I2" i="579"/>
  <c r="J2" i="579"/>
  <c r="K2" i="579"/>
  <c r="L2" i="579"/>
  <c r="M2" i="579"/>
  <c r="N2" i="579"/>
  <c r="O2" i="579"/>
  <c r="P2" i="579"/>
  <c r="Q2" i="579"/>
  <c r="R2" i="579"/>
  <c r="H1" i="579"/>
  <c r="I1" i="579"/>
  <c r="J1" i="579"/>
  <c r="K1" i="579"/>
  <c r="L1" i="579"/>
  <c r="M1" i="579"/>
  <c r="N1" i="579"/>
  <c r="O1" i="579"/>
  <c r="P1" i="579"/>
  <c r="Q1" i="579"/>
  <c r="R1" i="579"/>
  <c r="B145" i="578"/>
  <c r="B146" i="578"/>
  <c r="B147" i="578"/>
  <c r="B148" i="578"/>
  <c r="B149" i="578"/>
  <c r="B150" i="578"/>
  <c r="B151" i="578"/>
  <c r="B152" i="578"/>
  <c r="B153" i="578"/>
  <c r="B154" i="578"/>
  <c r="B155" i="578"/>
  <c r="B156" i="578"/>
  <c r="B157" i="578"/>
  <c r="B158" i="578"/>
  <c r="B159" i="578"/>
  <c r="B160" i="578"/>
  <c r="B161" i="578"/>
  <c r="B162" i="578"/>
  <c r="B163" i="578"/>
  <c r="B164" i="578"/>
  <c r="B165" i="578"/>
  <c r="B166" i="578"/>
  <c r="B167" i="578"/>
  <c r="B168" i="578"/>
  <c r="B169" i="578"/>
  <c r="B170" i="578"/>
  <c r="B171" i="578"/>
  <c r="B172" i="578"/>
  <c r="B173" i="578"/>
  <c r="B174" i="578"/>
  <c r="B175" i="578"/>
  <c r="B176" i="578"/>
  <c r="B177" i="578"/>
  <c r="B178" i="578"/>
  <c r="B179" i="578"/>
  <c r="B180" i="578"/>
  <c r="B181" i="578"/>
  <c r="B182" i="578"/>
  <c r="B183" i="578"/>
  <c r="B184" i="578"/>
  <c r="B185" i="578"/>
  <c r="B186" i="578"/>
  <c r="B187" i="578"/>
  <c r="B188" i="578"/>
  <c r="B189" i="578"/>
  <c r="B190" i="578"/>
  <c r="B191" i="578"/>
  <c r="B192" i="578"/>
  <c r="H10" i="578"/>
  <c r="I10" i="578"/>
  <c r="J10" i="578"/>
  <c r="K10" i="578"/>
  <c r="L10" i="578"/>
  <c r="M10" i="578"/>
  <c r="N10" i="578"/>
  <c r="O10" i="578"/>
  <c r="P10" i="578"/>
  <c r="Q10" i="578"/>
  <c r="R10" i="578"/>
  <c r="H11" i="578"/>
  <c r="I11" i="578"/>
  <c r="J11" i="578"/>
  <c r="K11" i="578"/>
  <c r="L11" i="578"/>
  <c r="M11" i="578"/>
  <c r="N11" i="578"/>
  <c r="O11" i="578"/>
  <c r="P11" i="578"/>
  <c r="Q11" i="578"/>
  <c r="R11" i="578"/>
  <c r="H4" i="578"/>
  <c r="I4" i="578"/>
  <c r="J4" i="578"/>
  <c r="K4" i="578"/>
  <c r="L4" i="578"/>
  <c r="M4" i="578"/>
  <c r="N4" i="578"/>
  <c r="O4" i="578"/>
  <c r="P4" i="578"/>
  <c r="Q4" i="578"/>
  <c r="R4" i="578"/>
  <c r="R45" i="578"/>
  <c r="H12" i="578"/>
  <c r="I12" i="578"/>
  <c r="J12" i="578"/>
  <c r="K12" i="578"/>
  <c r="L12" i="578"/>
  <c r="M12" i="578"/>
  <c r="N12" i="578"/>
  <c r="O12" i="578"/>
  <c r="P12" i="578"/>
  <c r="Q12" i="578"/>
  <c r="R12" i="578"/>
  <c r="P8" i="578"/>
  <c r="Q8" i="578"/>
  <c r="R8" i="578"/>
  <c r="H13" i="578"/>
  <c r="I13" i="578"/>
  <c r="J13" i="578"/>
  <c r="K13" i="578"/>
  <c r="L13" i="578"/>
  <c r="M13" i="578"/>
  <c r="N13" i="578"/>
  <c r="O13" i="578"/>
  <c r="P13" i="578"/>
  <c r="Q13" i="578"/>
  <c r="R13" i="578"/>
  <c r="H14" i="578"/>
  <c r="I14" i="578"/>
  <c r="J14" i="578"/>
  <c r="K14" i="578"/>
  <c r="L14" i="578"/>
  <c r="M14" i="578"/>
  <c r="N14" i="578"/>
  <c r="O14" i="578"/>
  <c r="P14" i="578"/>
  <c r="Q14" i="578"/>
  <c r="R14" i="578"/>
  <c r="H15" i="578"/>
  <c r="I15" i="578"/>
  <c r="J15" i="578"/>
  <c r="K15" i="578"/>
  <c r="L15" i="578"/>
  <c r="M15" i="578"/>
  <c r="N15" i="578"/>
  <c r="O15" i="578"/>
  <c r="P15" i="578"/>
  <c r="Q15" i="578"/>
  <c r="R15" i="578"/>
  <c r="H16" i="578"/>
  <c r="I16" i="578"/>
  <c r="J16" i="578"/>
  <c r="K16" i="578"/>
  <c r="L16" i="578"/>
  <c r="M16" i="578"/>
  <c r="N16" i="578"/>
  <c r="O16" i="578"/>
  <c r="P16" i="578"/>
  <c r="Q16" i="578"/>
  <c r="R16" i="578"/>
  <c r="H17" i="578"/>
  <c r="I17" i="578"/>
  <c r="J17" i="578"/>
  <c r="K17" i="578"/>
  <c r="L17" i="578"/>
  <c r="M17" i="578"/>
  <c r="N17" i="578"/>
  <c r="O17" i="578"/>
  <c r="P17" i="578"/>
  <c r="Q17" i="578"/>
  <c r="R17" i="578"/>
  <c r="H18" i="578"/>
  <c r="I18" i="578"/>
  <c r="J18" i="578"/>
  <c r="K18" i="578"/>
  <c r="L18" i="578"/>
  <c r="M18" i="578"/>
  <c r="N18" i="578"/>
  <c r="O18" i="578"/>
  <c r="P18" i="578"/>
  <c r="Q18" i="578"/>
  <c r="R18" i="578"/>
  <c r="H19" i="578"/>
  <c r="I19" i="578"/>
  <c r="J19" i="578"/>
  <c r="K19" i="578"/>
  <c r="L19" i="578"/>
  <c r="M19" i="578"/>
  <c r="N19" i="578"/>
  <c r="O19" i="578"/>
  <c r="P19" i="578"/>
  <c r="Q19" i="578"/>
  <c r="R19" i="578"/>
  <c r="H20" i="578"/>
  <c r="I20" i="578"/>
  <c r="J20" i="578"/>
  <c r="K20" i="578"/>
  <c r="L20" i="578"/>
  <c r="M20" i="578"/>
  <c r="N20" i="578"/>
  <c r="O20" i="578"/>
  <c r="P20" i="578"/>
  <c r="Q20" i="578"/>
  <c r="R20" i="578"/>
  <c r="H21" i="578"/>
  <c r="I21" i="578"/>
  <c r="J21" i="578"/>
  <c r="K21" i="578"/>
  <c r="L21" i="578"/>
  <c r="M21" i="578"/>
  <c r="N21" i="578"/>
  <c r="O21" i="578"/>
  <c r="P21" i="578"/>
  <c r="Q21" i="578"/>
  <c r="R21" i="578"/>
  <c r="H22" i="578"/>
  <c r="I22" i="578"/>
  <c r="J22" i="578"/>
  <c r="K22" i="578"/>
  <c r="L22" i="578"/>
  <c r="M22" i="578"/>
  <c r="N22" i="578"/>
  <c r="O22" i="578"/>
  <c r="P22" i="578"/>
  <c r="Q22" i="578"/>
  <c r="R22" i="578"/>
  <c r="H7" i="578"/>
  <c r="I7" i="578"/>
  <c r="J7" i="578"/>
  <c r="K7" i="578"/>
  <c r="L7" i="578"/>
  <c r="M7" i="578"/>
  <c r="N7" i="578"/>
  <c r="O7" i="578"/>
  <c r="P7" i="578"/>
  <c r="Q7" i="578"/>
  <c r="R7" i="578"/>
  <c r="Q26" i="578"/>
  <c r="R26" i="578"/>
  <c r="D45" i="578"/>
  <c r="D46" i="578"/>
  <c r="D47" i="578"/>
  <c r="D48" i="578"/>
  <c r="D49" i="578"/>
  <c r="D50" i="578"/>
  <c r="D51" i="578"/>
  <c r="D52" i="578"/>
  <c r="D53" i="578"/>
  <c r="D54" i="578"/>
  <c r="D56" i="578"/>
  <c r="R93" i="578"/>
  <c r="G45" i="578"/>
  <c r="G93" i="578"/>
  <c r="G59" i="578"/>
  <c r="G82" i="578"/>
  <c r="H45" i="578"/>
  <c r="H25" i="578"/>
  <c r="H93" i="578"/>
  <c r="H59" i="578"/>
  <c r="H82" i="578"/>
  <c r="I45" i="578"/>
  <c r="I25" i="578"/>
  <c r="I93" i="578"/>
  <c r="I59" i="578"/>
  <c r="I82" i="578"/>
  <c r="J45" i="578"/>
  <c r="J25" i="578"/>
  <c r="J93" i="578"/>
  <c r="J59" i="578"/>
  <c r="J82" i="578"/>
  <c r="K45" i="578"/>
  <c r="K25" i="578"/>
  <c r="K93" i="578"/>
  <c r="K59" i="578"/>
  <c r="K82" i="578"/>
  <c r="S82" i="578"/>
  <c r="P38" i="578"/>
  <c r="Q38" i="578"/>
  <c r="R38" i="578"/>
  <c r="R59" i="578"/>
  <c r="R60" i="578"/>
  <c r="R61" i="578"/>
  <c r="R88" i="578"/>
  <c r="R76" i="578"/>
  <c r="R77" i="578"/>
  <c r="R78" i="578"/>
  <c r="R79" i="578"/>
  <c r="H29" i="578"/>
  <c r="I29" i="578"/>
  <c r="J29" i="578"/>
  <c r="K29" i="578"/>
  <c r="L29" i="578"/>
  <c r="M29" i="578"/>
  <c r="N29" i="578"/>
  <c r="O29" i="578"/>
  <c r="P29" i="578"/>
  <c r="Q29" i="578"/>
  <c r="R29" i="578"/>
  <c r="R80" i="578"/>
  <c r="H28" i="578"/>
  <c r="I28" i="578"/>
  <c r="J28" i="578"/>
  <c r="K28" i="578"/>
  <c r="L28" i="578"/>
  <c r="M28" i="578"/>
  <c r="N28" i="578"/>
  <c r="O28" i="578"/>
  <c r="P28" i="578"/>
  <c r="Q28" i="578"/>
  <c r="R28" i="578"/>
  <c r="R81" i="578"/>
  <c r="R89" i="578"/>
  <c r="R190" i="578"/>
  <c r="Q45" i="578"/>
  <c r="Q93" i="578"/>
  <c r="Q59" i="578"/>
  <c r="Q60" i="578"/>
  <c r="Q61" i="578"/>
  <c r="Q88" i="578"/>
  <c r="Q76" i="578"/>
  <c r="Q77" i="578"/>
  <c r="Q78" i="578"/>
  <c r="Q79" i="578"/>
  <c r="Q80" i="578"/>
  <c r="Q81" i="578"/>
  <c r="Q89" i="578"/>
  <c r="Q190" i="578"/>
  <c r="P45" i="578"/>
  <c r="P93" i="578"/>
  <c r="P59" i="578"/>
  <c r="P60" i="578"/>
  <c r="P61" i="578"/>
  <c r="P88" i="578"/>
  <c r="P76" i="578"/>
  <c r="P77" i="578"/>
  <c r="P78" i="578"/>
  <c r="P79" i="578"/>
  <c r="P80" i="578"/>
  <c r="P81" i="578"/>
  <c r="P89" i="578"/>
  <c r="P190" i="578"/>
  <c r="O45" i="578"/>
  <c r="L25" i="578"/>
  <c r="M25" i="578"/>
  <c r="N25" i="578"/>
  <c r="O25" i="578"/>
  <c r="O93" i="578"/>
  <c r="O59" i="578"/>
  <c r="O60" i="578"/>
  <c r="O61" i="578"/>
  <c r="O88" i="578"/>
  <c r="O76" i="578"/>
  <c r="O77" i="578"/>
  <c r="O78" i="578"/>
  <c r="O79" i="578"/>
  <c r="O80" i="578"/>
  <c r="O81" i="578"/>
  <c r="O89" i="578"/>
  <c r="O190" i="578"/>
  <c r="N45" i="578"/>
  <c r="N93" i="578"/>
  <c r="N59" i="578"/>
  <c r="N60" i="578"/>
  <c r="N61" i="578"/>
  <c r="N88" i="578"/>
  <c r="N76" i="578"/>
  <c r="N77" i="578"/>
  <c r="N78" i="578"/>
  <c r="N79" i="578"/>
  <c r="N80" i="578"/>
  <c r="N81" i="578"/>
  <c r="N89" i="578"/>
  <c r="N190" i="578"/>
  <c r="M45" i="578"/>
  <c r="M93" i="578"/>
  <c r="M59" i="578"/>
  <c r="M60" i="578"/>
  <c r="M61" i="578"/>
  <c r="M88" i="578"/>
  <c r="M76" i="578"/>
  <c r="M77" i="578"/>
  <c r="M78" i="578"/>
  <c r="M79" i="578"/>
  <c r="M80" i="578"/>
  <c r="M81" i="578"/>
  <c r="M89" i="578"/>
  <c r="M190" i="578"/>
  <c r="L45" i="578"/>
  <c r="L93" i="578"/>
  <c r="L59" i="578"/>
  <c r="L60" i="578"/>
  <c r="L61" i="578"/>
  <c r="L88" i="578"/>
  <c r="L76" i="578"/>
  <c r="L77" i="578"/>
  <c r="L78" i="578"/>
  <c r="L79" i="578"/>
  <c r="L80" i="578"/>
  <c r="L81" i="578"/>
  <c r="L89" i="578"/>
  <c r="L190" i="578"/>
  <c r="K60" i="578"/>
  <c r="K61" i="578"/>
  <c r="K88" i="578"/>
  <c r="K76" i="578"/>
  <c r="K77" i="578"/>
  <c r="K78" i="578"/>
  <c r="K79" i="578"/>
  <c r="K80" i="578"/>
  <c r="K81" i="578"/>
  <c r="K89" i="578"/>
  <c r="K190" i="578"/>
  <c r="J60" i="578"/>
  <c r="J61" i="578"/>
  <c r="J88" i="578"/>
  <c r="J76" i="578"/>
  <c r="J77" i="578"/>
  <c r="J78" i="578"/>
  <c r="J79" i="578"/>
  <c r="J80" i="578"/>
  <c r="J81" i="578"/>
  <c r="J89" i="578"/>
  <c r="J190" i="578"/>
  <c r="I60" i="578"/>
  <c r="I61" i="578"/>
  <c r="I88" i="578"/>
  <c r="I76" i="578"/>
  <c r="I77" i="578"/>
  <c r="I78" i="578"/>
  <c r="I79" i="578"/>
  <c r="I80" i="578"/>
  <c r="I81" i="578"/>
  <c r="I89" i="578"/>
  <c r="I190" i="578"/>
  <c r="H60" i="578"/>
  <c r="H61" i="578"/>
  <c r="H88" i="578"/>
  <c r="H76" i="578"/>
  <c r="H77" i="578"/>
  <c r="H78" i="578"/>
  <c r="H79" i="578"/>
  <c r="H80" i="578"/>
  <c r="H81" i="578"/>
  <c r="H89" i="578"/>
  <c r="H190" i="578"/>
  <c r="G60" i="578"/>
  <c r="G61" i="578"/>
  <c r="G88" i="578"/>
  <c r="G76" i="578"/>
  <c r="G77" i="578"/>
  <c r="G78" i="578"/>
  <c r="G79" i="578"/>
  <c r="G80" i="578"/>
  <c r="G81" i="578"/>
  <c r="G89" i="578"/>
  <c r="G190" i="578"/>
  <c r="R188" i="578"/>
  <c r="Q188" i="578"/>
  <c r="P188" i="578"/>
  <c r="O188" i="578"/>
  <c r="N188" i="578"/>
  <c r="M188" i="578"/>
  <c r="L188" i="578"/>
  <c r="K188" i="578"/>
  <c r="J188" i="578"/>
  <c r="I188" i="578"/>
  <c r="H188" i="578"/>
  <c r="G188" i="578"/>
  <c r="R187" i="578"/>
  <c r="Q187" i="578"/>
  <c r="P187" i="578"/>
  <c r="O187" i="578"/>
  <c r="N187" i="578"/>
  <c r="M187" i="578"/>
  <c r="L187" i="578"/>
  <c r="K187" i="578"/>
  <c r="J187" i="578"/>
  <c r="I187" i="578"/>
  <c r="H187" i="578"/>
  <c r="G187" i="578"/>
  <c r="R186" i="578"/>
  <c r="Q186" i="578"/>
  <c r="P186" i="578"/>
  <c r="O186" i="578"/>
  <c r="N186" i="578"/>
  <c r="M186" i="578"/>
  <c r="L186" i="578"/>
  <c r="K186" i="578"/>
  <c r="J186" i="578"/>
  <c r="I186" i="578"/>
  <c r="H186" i="578"/>
  <c r="G186" i="578"/>
  <c r="R185" i="578"/>
  <c r="Q185" i="578"/>
  <c r="P185" i="578"/>
  <c r="O185" i="578"/>
  <c r="N185" i="578"/>
  <c r="M185" i="578"/>
  <c r="L185" i="578"/>
  <c r="K185" i="578"/>
  <c r="J185" i="578"/>
  <c r="I185" i="578"/>
  <c r="H185" i="578"/>
  <c r="G185" i="578"/>
  <c r="R184" i="578"/>
  <c r="Q184" i="578"/>
  <c r="P184" i="578"/>
  <c r="O184" i="578"/>
  <c r="N184" i="578"/>
  <c r="M184" i="578"/>
  <c r="L184" i="578"/>
  <c r="K184" i="578"/>
  <c r="J184" i="578"/>
  <c r="I184" i="578"/>
  <c r="H184" i="578"/>
  <c r="G184" i="578"/>
  <c r="R181" i="578"/>
  <c r="Q181" i="578"/>
  <c r="P181" i="578"/>
  <c r="O181" i="578"/>
  <c r="N181" i="578"/>
  <c r="M181" i="578"/>
  <c r="L181" i="578"/>
  <c r="K181" i="578"/>
  <c r="J181" i="578"/>
  <c r="I181" i="578"/>
  <c r="H181" i="578"/>
  <c r="G181" i="578"/>
  <c r="R179" i="578"/>
  <c r="Q179" i="578"/>
  <c r="P179" i="578"/>
  <c r="O179" i="578"/>
  <c r="N179" i="578"/>
  <c r="M179" i="578"/>
  <c r="L179" i="578"/>
  <c r="K179" i="578"/>
  <c r="J179" i="578"/>
  <c r="I179" i="578"/>
  <c r="H179" i="578"/>
  <c r="G179" i="578"/>
  <c r="R178" i="578"/>
  <c r="Q178" i="578"/>
  <c r="P178" i="578"/>
  <c r="O178" i="578"/>
  <c r="N178" i="578"/>
  <c r="M178" i="578"/>
  <c r="L178" i="578"/>
  <c r="K178" i="578"/>
  <c r="J178" i="578"/>
  <c r="I178" i="578"/>
  <c r="H178" i="578"/>
  <c r="G178" i="578"/>
  <c r="R177" i="578"/>
  <c r="Q177" i="578"/>
  <c r="P177" i="578"/>
  <c r="O177" i="578"/>
  <c r="N177" i="578"/>
  <c r="M177" i="578"/>
  <c r="L177" i="578"/>
  <c r="K177" i="578"/>
  <c r="J177" i="578"/>
  <c r="I177" i="578"/>
  <c r="H177" i="578"/>
  <c r="G177" i="578"/>
  <c r="R5" i="578"/>
  <c r="R174" i="578"/>
  <c r="Q5" i="578"/>
  <c r="Q174" i="578"/>
  <c r="P5" i="578"/>
  <c r="P174" i="578"/>
  <c r="O5" i="578"/>
  <c r="O174" i="578"/>
  <c r="N5" i="578"/>
  <c r="N174" i="578"/>
  <c r="M5" i="578"/>
  <c r="M174" i="578"/>
  <c r="L5" i="578"/>
  <c r="L174" i="578"/>
  <c r="K5" i="578"/>
  <c r="K174" i="578"/>
  <c r="J5" i="578"/>
  <c r="J174" i="578"/>
  <c r="I5" i="578"/>
  <c r="I174" i="578"/>
  <c r="H5" i="578"/>
  <c r="H174" i="578"/>
  <c r="G174" i="578"/>
  <c r="R173" i="578"/>
  <c r="Q173" i="578"/>
  <c r="P173" i="578"/>
  <c r="O173" i="578"/>
  <c r="N173" i="578"/>
  <c r="M173" i="578"/>
  <c r="L173" i="578"/>
  <c r="K173" i="578"/>
  <c r="J173" i="578"/>
  <c r="I173" i="578"/>
  <c r="H173" i="578"/>
  <c r="G173" i="578"/>
  <c r="R172" i="578"/>
  <c r="Q172" i="578"/>
  <c r="P172" i="578"/>
  <c r="O172" i="578"/>
  <c r="N172" i="578"/>
  <c r="M172" i="578"/>
  <c r="L172" i="578"/>
  <c r="K172" i="578"/>
  <c r="J172" i="578"/>
  <c r="I172" i="578"/>
  <c r="H172" i="578"/>
  <c r="G172" i="578"/>
  <c r="C54" i="578"/>
  <c r="R171" i="578"/>
  <c r="Q171" i="578"/>
  <c r="P171" i="578"/>
  <c r="O171" i="578"/>
  <c r="N171" i="578"/>
  <c r="M171" i="578"/>
  <c r="L171" i="578"/>
  <c r="K171" i="578"/>
  <c r="J171" i="578"/>
  <c r="I171" i="578"/>
  <c r="H171" i="578"/>
  <c r="G171" i="578"/>
  <c r="C53" i="578"/>
  <c r="R170" i="578"/>
  <c r="Q170" i="578"/>
  <c r="P170" i="578"/>
  <c r="O170" i="578"/>
  <c r="N170" i="578"/>
  <c r="M170" i="578"/>
  <c r="L170" i="578"/>
  <c r="K170" i="578"/>
  <c r="J170" i="578"/>
  <c r="I170" i="578"/>
  <c r="H170" i="578"/>
  <c r="G170" i="578"/>
  <c r="C52" i="578"/>
  <c r="R169" i="578"/>
  <c r="Q169" i="578"/>
  <c r="P169" i="578"/>
  <c r="O169" i="578"/>
  <c r="N169" i="578"/>
  <c r="M169" i="578"/>
  <c r="L169" i="578"/>
  <c r="K169" i="578"/>
  <c r="J169" i="578"/>
  <c r="I169" i="578"/>
  <c r="H169" i="578"/>
  <c r="G169" i="578"/>
  <c r="C51" i="578"/>
  <c r="R168" i="578"/>
  <c r="Q168" i="578"/>
  <c r="P168" i="578"/>
  <c r="O168" i="578"/>
  <c r="N168" i="578"/>
  <c r="M168" i="578"/>
  <c r="L168" i="578"/>
  <c r="K168" i="578"/>
  <c r="J168" i="578"/>
  <c r="I168" i="578"/>
  <c r="H168" i="578"/>
  <c r="G168" i="578"/>
  <c r="C50" i="578"/>
  <c r="R167" i="578"/>
  <c r="Q167" i="578"/>
  <c r="P167" i="578"/>
  <c r="O167" i="578"/>
  <c r="N167" i="578"/>
  <c r="M167" i="578"/>
  <c r="L167" i="578"/>
  <c r="K167" i="578"/>
  <c r="J167" i="578"/>
  <c r="I167" i="578"/>
  <c r="H167" i="578"/>
  <c r="G167" i="578"/>
  <c r="C49" i="578"/>
  <c r="R166" i="578"/>
  <c r="Q166" i="578"/>
  <c r="P166" i="578"/>
  <c r="O166" i="578"/>
  <c r="N166" i="578"/>
  <c r="M166" i="578"/>
  <c r="L166" i="578"/>
  <c r="K166" i="578"/>
  <c r="J166" i="578"/>
  <c r="I166" i="578"/>
  <c r="H166" i="578"/>
  <c r="G166" i="578"/>
  <c r="C48" i="578"/>
  <c r="R165" i="578"/>
  <c r="Q165" i="578"/>
  <c r="P165" i="578"/>
  <c r="O165" i="578"/>
  <c r="N165" i="578"/>
  <c r="M165" i="578"/>
  <c r="L165" i="578"/>
  <c r="K165" i="578"/>
  <c r="J165" i="578"/>
  <c r="I165" i="578"/>
  <c r="H165" i="578"/>
  <c r="G165" i="578"/>
  <c r="C47" i="578"/>
  <c r="R164" i="578"/>
  <c r="Q164" i="578"/>
  <c r="P164" i="578"/>
  <c r="O164" i="578"/>
  <c r="N164" i="578"/>
  <c r="M164" i="578"/>
  <c r="L164" i="578"/>
  <c r="K164" i="578"/>
  <c r="J164" i="578"/>
  <c r="I164" i="578"/>
  <c r="H164" i="578"/>
  <c r="G164" i="578"/>
  <c r="C46" i="578"/>
  <c r="R163" i="578"/>
  <c r="Q163" i="578"/>
  <c r="P163" i="578"/>
  <c r="O163" i="578"/>
  <c r="N163" i="578"/>
  <c r="M163" i="578"/>
  <c r="L163" i="578"/>
  <c r="K163" i="578"/>
  <c r="J163" i="578"/>
  <c r="I163" i="578"/>
  <c r="H163" i="578"/>
  <c r="G163" i="578"/>
  <c r="R162" i="578"/>
  <c r="Q162" i="578"/>
  <c r="P162" i="578"/>
  <c r="O162" i="578"/>
  <c r="N162" i="578"/>
  <c r="M162" i="578"/>
  <c r="L162" i="578"/>
  <c r="K162" i="578"/>
  <c r="J162" i="578"/>
  <c r="I162" i="578"/>
  <c r="H162" i="578"/>
  <c r="G162" i="578"/>
  <c r="R160" i="578"/>
  <c r="Q160" i="578"/>
  <c r="P160" i="578"/>
  <c r="O160" i="578"/>
  <c r="N160" i="578"/>
  <c r="M160" i="578"/>
  <c r="L160" i="578"/>
  <c r="K160" i="578"/>
  <c r="J160" i="578"/>
  <c r="I160" i="578"/>
  <c r="H160" i="578"/>
  <c r="G160" i="578"/>
  <c r="R159" i="578"/>
  <c r="Q159" i="578"/>
  <c r="P159" i="578"/>
  <c r="O159" i="578"/>
  <c r="N159" i="578"/>
  <c r="M159" i="578"/>
  <c r="L159" i="578"/>
  <c r="K159" i="578"/>
  <c r="J159" i="578"/>
  <c r="I159" i="578"/>
  <c r="H159" i="578"/>
  <c r="G159" i="578"/>
  <c r="R158" i="578"/>
  <c r="Q158" i="578"/>
  <c r="P158" i="578"/>
  <c r="O158" i="578"/>
  <c r="N158" i="578"/>
  <c r="M158" i="578"/>
  <c r="L158" i="578"/>
  <c r="K158" i="578"/>
  <c r="J158" i="578"/>
  <c r="I158" i="578"/>
  <c r="H158" i="578"/>
  <c r="G158" i="578"/>
  <c r="E56" i="578"/>
  <c r="E54" i="578"/>
  <c r="E53" i="578"/>
  <c r="E52" i="578"/>
  <c r="E51" i="578"/>
  <c r="E50" i="578"/>
  <c r="E49" i="578"/>
  <c r="E47" i="578"/>
  <c r="E46" i="578"/>
  <c r="R94" i="578"/>
  <c r="Q94" i="578"/>
  <c r="P94" i="578"/>
  <c r="O94" i="578"/>
  <c r="N94" i="578"/>
  <c r="M94" i="578"/>
  <c r="L94" i="578"/>
  <c r="K94" i="578"/>
  <c r="J94" i="578"/>
  <c r="I94" i="578"/>
  <c r="H94" i="578"/>
  <c r="G94" i="578"/>
  <c r="B2" i="578"/>
  <c r="B3" i="578"/>
  <c r="B4" i="578"/>
  <c r="B5" i="578"/>
  <c r="B6" i="578"/>
  <c r="B7" i="578"/>
  <c r="B8" i="578"/>
  <c r="B9" i="578"/>
  <c r="B10" i="578"/>
  <c r="B11" i="578"/>
  <c r="B12" i="578"/>
  <c r="B13" i="578"/>
  <c r="B14" i="578"/>
  <c r="B15" i="578"/>
  <c r="B16" i="578"/>
  <c r="B17" i="578"/>
  <c r="B18" i="578"/>
  <c r="B19" i="578"/>
  <c r="B20" i="578"/>
  <c r="B21" i="578"/>
  <c r="B22" i="578"/>
  <c r="B23" i="578"/>
  <c r="B24" i="578"/>
  <c r="B25" i="578"/>
  <c r="B26" i="578"/>
  <c r="B27" i="578"/>
  <c r="B28" i="578"/>
  <c r="B29" i="578"/>
  <c r="B30" i="578"/>
  <c r="B31" i="578"/>
  <c r="B32" i="578"/>
  <c r="B33" i="578"/>
  <c r="B34" i="578"/>
  <c r="B35" i="578"/>
  <c r="B36" i="578"/>
  <c r="B37" i="578"/>
  <c r="B38" i="578"/>
  <c r="B39" i="578"/>
  <c r="B40" i="578"/>
  <c r="B41" i="578"/>
  <c r="B42" i="578"/>
  <c r="B43" i="578"/>
  <c r="B44" i="578"/>
  <c r="B45" i="578"/>
  <c r="B46" i="578"/>
  <c r="B47" i="578"/>
  <c r="B48" i="578"/>
  <c r="B49" i="578"/>
  <c r="B50" i="578"/>
  <c r="B51" i="578"/>
  <c r="B52" i="578"/>
  <c r="B53" i="578"/>
  <c r="B54" i="578"/>
  <c r="B55" i="578"/>
  <c r="B56" i="578"/>
  <c r="B57" i="578"/>
  <c r="B58" i="578"/>
  <c r="B59" i="578"/>
  <c r="B60" i="578"/>
  <c r="B61" i="578"/>
  <c r="B62" i="578"/>
  <c r="B63" i="578"/>
  <c r="B64" i="578"/>
  <c r="B65" i="578"/>
  <c r="B66" i="578"/>
  <c r="B67" i="578"/>
  <c r="B68" i="578"/>
  <c r="B69" i="578"/>
  <c r="B70" i="578"/>
  <c r="B71" i="578"/>
  <c r="B72" i="578"/>
  <c r="B73" i="578"/>
  <c r="B74" i="578"/>
  <c r="B75" i="578"/>
  <c r="B76" i="578"/>
  <c r="B77" i="578"/>
  <c r="B78" i="578"/>
  <c r="B79" i="578"/>
  <c r="B80" i="578"/>
  <c r="B81" i="578"/>
  <c r="B82" i="578"/>
  <c r="B83" i="578"/>
  <c r="B84" i="578"/>
  <c r="B85" i="578"/>
  <c r="B86" i="578"/>
  <c r="B87" i="578"/>
  <c r="B88" i="578"/>
  <c r="B89" i="578"/>
  <c r="B90" i="578"/>
  <c r="B91" i="578"/>
  <c r="B92" i="578"/>
  <c r="B93" i="578"/>
  <c r="B94" i="578"/>
  <c r="L63" i="578"/>
  <c r="L64" i="578"/>
  <c r="L65" i="578"/>
  <c r="L66" i="578"/>
  <c r="L67" i="578"/>
  <c r="L68" i="578"/>
  <c r="L69" i="578"/>
  <c r="L70" i="578"/>
  <c r="L71" i="578"/>
  <c r="L72" i="578"/>
  <c r="L73" i="578"/>
  <c r="L74" i="578"/>
  <c r="L75" i="578"/>
  <c r="L92" i="578"/>
  <c r="M63" i="578"/>
  <c r="M64" i="578"/>
  <c r="M65" i="578"/>
  <c r="M66" i="578"/>
  <c r="M67" i="578"/>
  <c r="M68" i="578"/>
  <c r="M69" i="578"/>
  <c r="M70" i="578"/>
  <c r="M71" i="578"/>
  <c r="M72" i="578"/>
  <c r="M73" i="578"/>
  <c r="M74" i="578"/>
  <c r="M75" i="578"/>
  <c r="M92" i="578"/>
  <c r="N63" i="578"/>
  <c r="N64" i="578"/>
  <c r="N65" i="578"/>
  <c r="N66" i="578"/>
  <c r="N67" i="578"/>
  <c r="N68" i="578"/>
  <c r="N69" i="578"/>
  <c r="N70" i="578"/>
  <c r="N71" i="578"/>
  <c r="N72" i="578"/>
  <c r="N73" i="578"/>
  <c r="N74" i="578"/>
  <c r="N75" i="578"/>
  <c r="N92" i="578"/>
  <c r="O63" i="578"/>
  <c r="O64" i="578"/>
  <c r="O65" i="578"/>
  <c r="O66" i="578"/>
  <c r="O67" i="578"/>
  <c r="O68" i="578"/>
  <c r="O69" i="578"/>
  <c r="O70" i="578"/>
  <c r="O71" i="578"/>
  <c r="O72" i="578"/>
  <c r="O73" i="578"/>
  <c r="O74" i="578"/>
  <c r="O75" i="578"/>
  <c r="O92" i="578"/>
  <c r="P63" i="578"/>
  <c r="P64" i="578"/>
  <c r="P65" i="578"/>
  <c r="P66" i="578"/>
  <c r="P67" i="578"/>
  <c r="P68" i="578"/>
  <c r="P69" i="578"/>
  <c r="P70" i="578"/>
  <c r="P71" i="578"/>
  <c r="P72" i="578"/>
  <c r="P73" i="578"/>
  <c r="P74" i="578"/>
  <c r="P75" i="578"/>
  <c r="P92" i="578"/>
  <c r="Q63" i="578"/>
  <c r="Q64" i="578"/>
  <c r="Q65" i="578"/>
  <c r="Q66" i="578"/>
  <c r="Q67" i="578"/>
  <c r="Q68" i="578"/>
  <c r="Q69" i="578"/>
  <c r="Q70" i="578"/>
  <c r="Q71" i="578"/>
  <c r="Q72" i="578"/>
  <c r="Q73" i="578"/>
  <c r="Q74" i="578"/>
  <c r="Q75" i="578"/>
  <c r="Q92" i="578"/>
  <c r="R63" i="578"/>
  <c r="R64" i="578"/>
  <c r="R65" i="578"/>
  <c r="R66" i="578"/>
  <c r="R67" i="578"/>
  <c r="R68" i="578"/>
  <c r="R69" i="578"/>
  <c r="R70" i="578"/>
  <c r="R71" i="578"/>
  <c r="R72" i="578"/>
  <c r="R73" i="578"/>
  <c r="R74" i="578"/>
  <c r="R75" i="578"/>
  <c r="R92" i="578"/>
  <c r="S92" i="578"/>
  <c r="G64" i="578"/>
  <c r="G65" i="578"/>
  <c r="G66" i="578"/>
  <c r="G67" i="578"/>
  <c r="G68" i="578"/>
  <c r="G69" i="578"/>
  <c r="G70" i="578"/>
  <c r="G71" i="578"/>
  <c r="G72" i="578"/>
  <c r="G73" i="578"/>
  <c r="G74" i="578"/>
  <c r="G75" i="578"/>
  <c r="G91" i="578"/>
  <c r="H63" i="578"/>
  <c r="H64" i="578"/>
  <c r="H65" i="578"/>
  <c r="H66" i="578"/>
  <c r="H67" i="578"/>
  <c r="H68" i="578"/>
  <c r="H69" i="578"/>
  <c r="H70" i="578"/>
  <c r="H71" i="578"/>
  <c r="H72" i="578"/>
  <c r="H73" i="578"/>
  <c r="H74" i="578"/>
  <c r="H75" i="578"/>
  <c r="H91" i="578"/>
  <c r="I63" i="578"/>
  <c r="I64" i="578"/>
  <c r="I65" i="578"/>
  <c r="I66" i="578"/>
  <c r="I67" i="578"/>
  <c r="I68" i="578"/>
  <c r="I69" i="578"/>
  <c r="I70" i="578"/>
  <c r="I71" i="578"/>
  <c r="I72" i="578"/>
  <c r="I73" i="578"/>
  <c r="I74" i="578"/>
  <c r="I75" i="578"/>
  <c r="I91" i="578"/>
  <c r="J63" i="578"/>
  <c r="J64" i="578"/>
  <c r="J65" i="578"/>
  <c r="J66" i="578"/>
  <c r="J67" i="578"/>
  <c r="J68" i="578"/>
  <c r="J69" i="578"/>
  <c r="J70" i="578"/>
  <c r="J71" i="578"/>
  <c r="J72" i="578"/>
  <c r="J73" i="578"/>
  <c r="J74" i="578"/>
  <c r="J75" i="578"/>
  <c r="J91" i="578"/>
  <c r="K63" i="578"/>
  <c r="K64" i="578"/>
  <c r="K65" i="578"/>
  <c r="K66" i="578"/>
  <c r="K67" i="578"/>
  <c r="K68" i="578"/>
  <c r="K69" i="578"/>
  <c r="K70" i="578"/>
  <c r="K71" i="578"/>
  <c r="K72" i="578"/>
  <c r="K73" i="578"/>
  <c r="K74" i="578"/>
  <c r="K75" i="578"/>
  <c r="K91" i="578"/>
  <c r="S91" i="578"/>
  <c r="G90" i="578"/>
  <c r="H90" i="578"/>
  <c r="I90" i="578"/>
  <c r="J90" i="578"/>
  <c r="K90" i="578"/>
  <c r="L90" i="578"/>
  <c r="M90" i="578"/>
  <c r="N90" i="578"/>
  <c r="O90" i="578"/>
  <c r="P90" i="578"/>
  <c r="Q90" i="578"/>
  <c r="R90" i="578"/>
  <c r="S90" i="578"/>
  <c r="S89" i="578"/>
  <c r="S88" i="578"/>
  <c r="G84" i="578"/>
  <c r="G85" i="578"/>
  <c r="G87" i="578"/>
  <c r="H84" i="578"/>
  <c r="H85" i="578"/>
  <c r="H87" i="578"/>
  <c r="I84" i="578"/>
  <c r="I85" i="578"/>
  <c r="I87" i="578"/>
  <c r="J84" i="578"/>
  <c r="J85" i="578"/>
  <c r="J87" i="578"/>
  <c r="K84" i="578"/>
  <c r="K85" i="578"/>
  <c r="K87" i="578"/>
  <c r="L84" i="578"/>
  <c r="L85" i="578"/>
  <c r="L87" i="578"/>
  <c r="M84" i="578"/>
  <c r="M85" i="578"/>
  <c r="M87" i="578"/>
  <c r="N84" i="578"/>
  <c r="N85" i="578"/>
  <c r="N87" i="578"/>
  <c r="O84" i="578"/>
  <c r="O85" i="578"/>
  <c r="O87" i="578"/>
  <c r="P84" i="578"/>
  <c r="P85" i="578"/>
  <c r="P87" i="578"/>
  <c r="Q84" i="578"/>
  <c r="Q85" i="578"/>
  <c r="Q87" i="578"/>
  <c r="R84" i="578"/>
  <c r="R85" i="578"/>
  <c r="R87" i="578"/>
  <c r="S87" i="578"/>
  <c r="G86" i="578"/>
  <c r="H86" i="578"/>
  <c r="I86" i="578"/>
  <c r="J86" i="578"/>
  <c r="K86" i="578"/>
  <c r="L86" i="578"/>
  <c r="M86" i="578"/>
  <c r="N86" i="578"/>
  <c r="O86" i="578"/>
  <c r="P86" i="578"/>
  <c r="Q86" i="578"/>
  <c r="R86" i="578"/>
  <c r="S86" i="578"/>
  <c r="S85" i="578"/>
  <c r="S84" i="578"/>
  <c r="L83" i="578"/>
  <c r="M83" i="578"/>
  <c r="N83" i="578"/>
  <c r="O83" i="578"/>
  <c r="P83" i="578"/>
  <c r="Q83" i="578"/>
  <c r="R83" i="578"/>
  <c r="S83" i="578"/>
  <c r="S81" i="578"/>
  <c r="S79" i="578"/>
  <c r="S78" i="578"/>
  <c r="S77" i="578"/>
  <c r="S76" i="578"/>
  <c r="S75" i="578"/>
  <c r="S74" i="578"/>
  <c r="S73" i="578"/>
  <c r="S72" i="578"/>
  <c r="S71" i="578"/>
  <c r="S70" i="578"/>
  <c r="S69" i="578"/>
  <c r="S68" i="578"/>
  <c r="S67" i="578"/>
  <c r="S66" i="578"/>
  <c r="S65" i="578"/>
  <c r="S64" i="578"/>
  <c r="S63" i="578"/>
  <c r="S62" i="578"/>
  <c r="S61" i="578"/>
  <c r="S60" i="578"/>
  <c r="S59" i="578"/>
  <c r="S58" i="578"/>
  <c r="S57" i="578"/>
  <c r="S56" i="578"/>
  <c r="S55" i="578"/>
  <c r="S54" i="578"/>
  <c r="S53" i="578"/>
  <c r="S52" i="578"/>
  <c r="S51" i="578"/>
  <c r="S50" i="578"/>
  <c r="S49" i="578"/>
  <c r="S48" i="578"/>
  <c r="E48" i="578"/>
  <c r="S47" i="578"/>
  <c r="S46" i="578"/>
  <c r="S45" i="578"/>
  <c r="E45" i="578"/>
  <c r="C45" i="578"/>
  <c r="R44" i="578"/>
  <c r="Q44" i="578"/>
  <c r="P44" i="578"/>
  <c r="O44" i="578"/>
  <c r="N44" i="578"/>
  <c r="M44" i="578"/>
  <c r="L44" i="578"/>
  <c r="K44" i="578"/>
  <c r="J44" i="578"/>
  <c r="I44" i="578"/>
  <c r="H44" i="578"/>
  <c r="G44" i="578"/>
  <c r="A44" i="578"/>
  <c r="F12" i="578"/>
  <c r="R9" i="578"/>
  <c r="Q9" i="578"/>
  <c r="P9" i="578"/>
  <c r="O9" i="578"/>
  <c r="N9" i="578"/>
  <c r="M9" i="578"/>
  <c r="L9" i="578"/>
  <c r="K9" i="578"/>
  <c r="J9" i="578"/>
  <c r="I9" i="578"/>
  <c r="H9" i="578"/>
  <c r="H6" i="578"/>
  <c r="I6" i="578"/>
  <c r="J6" i="578"/>
  <c r="K6" i="578"/>
  <c r="L6" i="578"/>
  <c r="M6" i="578"/>
  <c r="N6" i="578"/>
  <c r="O6" i="578"/>
  <c r="P6" i="578"/>
  <c r="Q6" i="578"/>
  <c r="R6" i="578"/>
  <c r="H2" i="578"/>
  <c r="I2" i="578"/>
  <c r="J2" i="578"/>
  <c r="K2" i="578"/>
  <c r="L2" i="578"/>
  <c r="M2" i="578"/>
  <c r="N2" i="578"/>
  <c r="O2" i="578"/>
  <c r="P2" i="578"/>
  <c r="Q2" i="578"/>
  <c r="R2" i="578"/>
  <c r="H1" i="578"/>
  <c r="I1" i="578"/>
  <c r="J1" i="578"/>
  <c r="K1" i="578"/>
  <c r="L1" i="578"/>
  <c r="M1" i="578"/>
  <c r="N1" i="578"/>
  <c r="O1" i="578"/>
  <c r="P1" i="578"/>
  <c r="Q1" i="578"/>
  <c r="R1" i="578"/>
  <c r="B145" i="577"/>
  <c r="B146" i="577"/>
  <c r="B147" i="577"/>
  <c r="B148" i="577"/>
  <c r="B149" i="577"/>
  <c r="B150" i="577"/>
  <c r="B151" i="577"/>
  <c r="B152" i="577"/>
  <c r="B153" i="577"/>
  <c r="B154" i="577"/>
  <c r="B155" i="577"/>
  <c r="B156" i="577"/>
  <c r="B157" i="577"/>
  <c r="B158" i="577"/>
  <c r="B159" i="577"/>
  <c r="B160" i="577"/>
  <c r="B161" i="577"/>
  <c r="B162" i="577"/>
  <c r="B163" i="577"/>
  <c r="B164" i="577"/>
  <c r="B165" i="577"/>
  <c r="B166" i="577"/>
  <c r="B167" i="577"/>
  <c r="B168" i="577"/>
  <c r="B169" i="577"/>
  <c r="B170" i="577"/>
  <c r="B171" i="577"/>
  <c r="B172" i="577"/>
  <c r="B173" i="577"/>
  <c r="B174" i="577"/>
  <c r="B175" i="577"/>
  <c r="B176" i="577"/>
  <c r="B177" i="577"/>
  <c r="B178" i="577"/>
  <c r="B179" i="577"/>
  <c r="B180" i="577"/>
  <c r="B181" i="577"/>
  <c r="B182" i="577"/>
  <c r="B183" i="577"/>
  <c r="B184" i="577"/>
  <c r="B185" i="577"/>
  <c r="B186" i="577"/>
  <c r="B187" i="577"/>
  <c r="B188" i="577"/>
  <c r="B189" i="577"/>
  <c r="B190" i="577"/>
  <c r="B191" i="577"/>
  <c r="B192" i="577"/>
  <c r="H10" i="577"/>
  <c r="I10" i="577"/>
  <c r="J10" i="577"/>
  <c r="K10" i="577"/>
  <c r="L10" i="577"/>
  <c r="M10" i="577"/>
  <c r="N10" i="577"/>
  <c r="O10" i="577"/>
  <c r="P10" i="577"/>
  <c r="Q10" i="577"/>
  <c r="R10" i="577"/>
  <c r="H11" i="577"/>
  <c r="I11" i="577"/>
  <c r="J11" i="577"/>
  <c r="K11" i="577"/>
  <c r="L11" i="577"/>
  <c r="M11" i="577"/>
  <c r="N11" i="577"/>
  <c r="O11" i="577"/>
  <c r="P11" i="577"/>
  <c r="Q11" i="577"/>
  <c r="R11" i="577"/>
  <c r="H4" i="577"/>
  <c r="I4" i="577"/>
  <c r="J4" i="577"/>
  <c r="K4" i="577"/>
  <c r="L4" i="577"/>
  <c r="M4" i="577"/>
  <c r="N4" i="577"/>
  <c r="O4" i="577"/>
  <c r="P4" i="577"/>
  <c r="Q4" i="577"/>
  <c r="R4" i="577"/>
  <c r="R45" i="577"/>
  <c r="H12" i="577"/>
  <c r="I12" i="577"/>
  <c r="J12" i="577"/>
  <c r="K12" i="577"/>
  <c r="L12" i="577"/>
  <c r="M12" i="577"/>
  <c r="N12" i="577"/>
  <c r="O12" i="577"/>
  <c r="P12" i="577"/>
  <c r="Q12" i="577"/>
  <c r="R12" i="577"/>
  <c r="P8" i="577"/>
  <c r="Q8" i="577"/>
  <c r="R8" i="577"/>
  <c r="H13" i="577"/>
  <c r="I13" i="577"/>
  <c r="J13" i="577"/>
  <c r="K13" i="577"/>
  <c r="L13" i="577"/>
  <c r="M13" i="577"/>
  <c r="N13" i="577"/>
  <c r="O13" i="577"/>
  <c r="P13" i="577"/>
  <c r="Q13" i="577"/>
  <c r="R13" i="577"/>
  <c r="H14" i="577"/>
  <c r="I14" i="577"/>
  <c r="J14" i="577"/>
  <c r="K14" i="577"/>
  <c r="L14" i="577"/>
  <c r="M14" i="577"/>
  <c r="N14" i="577"/>
  <c r="O14" i="577"/>
  <c r="P14" i="577"/>
  <c r="Q14" i="577"/>
  <c r="R14" i="577"/>
  <c r="H15" i="577"/>
  <c r="I15" i="577"/>
  <c r="J15" i="577"/>
  <c r="K15" i="577"/>
  <c r="L15" i="577"/>
  <c r="M15" i="577"/>
  <c r="N15" i="577"/>
  <c r="O15" i="577"/>
  <c r="P15" i="577"/>
  <c r="Q15" i="577"/>
  <c r="R15" i="577"/>
  <c r="H16" i="577"/>
  <c r="I16" i="577"/>
  <c r="J16" i="577"/>
  <c r="K16" i="577"/>
  <c r="L16" i="577"/>
  <c r="M16" i="577"/>
  <c r="N16" i="577"/>
  <c r="O16" i="577"/>
  <c r="P16" i="577"/>
  <c r="Q16" i="577"/>
  <c r="R16" i="577"/>
  <c r="H17" i="577"/>
  <c r="I17" i="577"/>
  <c r="J17" i="577"/>
  <c r="K17" i="577"/>
  <c r="L17" i="577"/>
  <c r="M17" i="577"/>
  <c r="N17" i="577"/>
  <c r="O17" i="577"/>
  <c r="P17" i="577"/>
  <c r="Q17" i="577"/>
  <c r="R17" i="577"/>
  <c r="H18" i="577"/>
  <c r="I18" i="577"/>
  <c r="J18" i="577"/>
  <c r="K18" i="577"/>
  <c r="L18" i="577"/>
  <c r="M18" i="577"/>
  <c r="N18" i="577"/>
  <c r="O18" i="577"/>
  <c r="P18" i="577"/>
  <c r="Q18" i="577"/>
  <c r="R18" i="577"/>
  <c r="H19" i="577"/>
  <c r="I19" i="577"/>
  <c r="J19" i="577"/>
  <c r="K19" i="577"/>
  <c r="L19" i="577"/>
  <c r="M19" i="577"/>
  <c r="N19" i="577"/>
  <c r="O19" i="577"/>
  <c r="P19" i="577"/>
  <c r="Q19" i="577"/>
  <c r="R19" i="577"/>
  <c r="H20" i="577"/>
  <c r="I20" i="577"/>
  <c r="J20" i="577"/>
  <c r="K20" i="577"/>
  <c r="L20" i="577"/>
  <c r="M20" i="577"/>
  <c r="N20" i="577"/>
  <c r="O20" i="577"/>
  <c r="P20" i="577"/>
  <c r="Q20" i="577"/>
  <c r="R20" i="577"/>
  <c r="H21" i="577"/>
  <c r="I21" i="577"/>
  <c r="J21" i="577"/>
  <c r="K21" i="577"/>
  <c r="L21" i="577"/>
  <c r="M21" i="577"/>
  <c r="N21" i="577"/>
  <c r="O21" i="577"/>
  <c r="P21" i="577"/>
  <c r="Q21" i="577"/>
  <c r="R21" i="577"/>
  <c r="H22" i="577"/>
  <c r="I22" i="577"/>
  <c r="J22" i="577"/>
  <c r="K22" i="577"/>
  <c r="L22" i="577"/>
  <c r="M22" i="577"/>
  <c r="N22" i="577"/>
  <c r="O22" i="577"/>
  <c r="P22" i="577"/>
  <c r="Q22" i="577"/>
  <c r="R22" i="577"/>
  <c r="H7" i="577"/>
  <c r="I7" i="577"/>
  <c r="J7" i="577"/>
  <c r="K7" i="577"/>
  <c r="L7" i="577"/>
  <c r="M7" i="577"/>
  <c r="N7" i="577"/>
  <c r="O7" i="577"/>
  <c r="P7" i="577"/>
  <c r="Q7" i="577"/>
  <c r="R7" i="577"/>
  <c r="Q26" i="577"/>
  <c r="R26" i="577"/>
  <c r="D45" i="577"/>
  <c r="D46" i="577"/>
  <c r="D47" i="577"/>
  <c r="D48" i="577"/>
  <c r="D49" i="577"/>
  <c r="D50" i="577"/>
  <c r="D51" i="577"/>
  <c r="D52" i="577"/>
  <c r="D53" i="577"/>
  <c r="D54" i="577"/>
  <c r="D56" i="577"/>
  <c r="R93" i="577"/>
  <c r="G45" i="577"/>
  <c r="G93" i="577"/>
  <c r="G59" i="577"/>
  <c r="G82" i="577"/>
  <c r="H45" i="577"/>
  <c r="H25" i="577"/>
  <c r="H93" i="577"/>
  <c r="H59" i="577"/>
  <c r="H82" i="577"/>
  <c r="I45" i="577"/>
  <c r="I25" i="577"/>
  <c r="I93" i="577"/>
  <c r="I59" i="577"/>
  <c r="I82" i="577"/>
  <c r="J45" i="577"/>
  <c r="J25" i="577"/>
  <c r="J93" i="577"/>
  <c r="J59" i="577"/>
  <c r="J82" i="577"/>
  <c r="K45" i="577"/>
  <c r="K25" i="577"/>
  <c r="K93" i="577"/>
  <c r="K59" i="577"/>
  <c r="K82" i="577"/>
  <c r="S82" i="577"/>
  <c r="P38" i="577"/>
  <c r="Q38" i="577"/>
  <c r="R38" i="577"/>
  <c r="R59" i="577"/>
  <c r="R60" i="577"/>
  <c r="R61" i="577"/>
  <c r="R88" i="577"/>
  <c r="R76" i="577"/>
  <c r="R77" i="577"/>
  <c r="R78" i="577"/>
  <c r="R79" i="577"/>
  <c r="H29" i="577"/>
  <c r="I29" i="577"/>
  <c r="J29" i="577"/>
  <c r="K29" i="577"/>
  <c r="L29" i="577"/>
  <c r="M29" i="577"/>
  <c r="N29" i="577"/>
  <c r="O29" i="577"/>
  <c r="P29" i="577"/>
  <c r="Q29" i="577"/>
  <c r="R29" i="577"/>
  <c r="R80" i="577"/>
  <c r="H28" i="577"/>
  <c r="I28" i="577"/>
  <c r="J28" i="577"/>
  <c r="K28" i="577"/>
  <c r="L28" i="577"/>
  <c r="M28" i="577"/>
  <c r="N28" i="577"/>
  <c r="O28" i="577"/>
  <c r="P28" i="577"/>
  <c r="Q28" i="577"/>
  <c r="R28" i="577"/>
  <c r="R81" i="577"/>
  <c r="R89" i="577"/>
  <c r="R190" i="577"/>
  <c r="Q45" i="577"/>
  <c r="Q93" i="577"/>
  <c r="Q59" i="577"/>
  <c r="Q60" i="577"/>
  <c r="Q61" i="577"/>
  <c r="Q88" i="577"/>
  <c r="Q76" i="577"/>
  <c r="Q77" i="577"/>
  <c r="Q78" i="577"/>
  <c r="Q79" i="577"/>
  <c r="Q80" i="577"/>
  <c r="Q81" i="577"/>
  <c r="Q89" i="577"/>
  <c r="Q190" i="577"/>
  <c r="P45" i="577"/>
  <c r="P93" i="577"/>
  <c r="P59" i="577"/>
  <c r="P60" i="577"/>
  <c r="P61" i="577"/>
  <c r="P88" i="577"/>
  <c r="P76" i="577"/>
  <c r="P77" i="577"/>
  <c r="P78" i="577"/>
  <c r="P79" i="577"/>
  <c r="P80" i="577"/>
  <c r="P81" i="577"/>
  <c r="P89" i="577"/>
  <c r="P190" i="577"/>
  <c r="O45" i="577"/>
  <c r="L25" i="577"/>
  <c r="M25" i="577"/>
  <c r="N25" i="577"/>
  <c r="O25" i="577"/>
  <c r="O93" i="577"/>
  <c r="O59" i="577"/>
  <c r="O60" i="577"/>
  <c r="O61" i="577"/>
  <c r="O88" i="577"/>
  <c r="O76" i="577"/>
  <c r="O77" i="577"/>
  <c r="O78" i="577"/>
  <c r="O79" i="577"/>
  <c r="O80" i="577"/>
  <c r="O81" i="577"/>
  <c r="O89" i="577"/>
  <c r="O190" i="577"/>
  <c r="N45" i="577"/>
  <c r="N93" i="577"/>
  <c r="N59" i="577"/>
  <c r="N60" i="577"/>
  <c r="N61" i="577"/>
  <c r="N88" i="577"/>
  <c r="N76" i="577"/>
  <c r="N77" i="577"/>
  <c r="N78" i="577"/>
  <c r="N79" i="577"/>
  <c r="N80" i="577"/>
  <c r="N81" i="577"/>
  <c r="N89" i="577"/>
  <c r="N190" i="577"/>
  <c r="M45" i="577"/>
  <c r="M93" i="577"/>
  <c r="M59" i="577"/>
  <c r="M60" i="577"/>
  <c r="M61" i="577"/>
  <c r="M88" i="577"/>
  <c r="M76" i="577"/>
  <c r="M77" i="577"/>
  <c r="M78" i="577"/>
  <c r="M79" i="577"/>
  <c r="M80" i="577"/>
  <c r="M81" i="577"/>
  <c r="M89" i="577"/>
  <c r="M190" i="577"/>
  <c r="L45" i="577"/>
  <c r="L93" i="577"/>
  <c r="L59" i="577"/>
  <c r="L60" i="577"/>
  <c r="L61" i="577"/>
  <c r="L88" i="577"/>
  <c r="L76" i="577"/>
  <c r="L77" i="577"/>
  <c r="L78" i="577"/>
  <c r="L79" i="577"/>
  <c r="L80" i="577"/>
  <c r="L81" i="577"/>
  <c r="L89" i="577"/>
  <c r="L190" i="577"/>
  <c r="K60" i="577"/>
  <c r="K61" i="577"/>
  <c r="K88" i="577"/>
  <c r="K76" i="577"/>
  <c r="K77" i="577"/>
  <c r="K78" i="577"/>
  <c r="K79" i="577"/>
  <c r="K80" i="577"/>
  <c r="K81" i="577"/>
  <c r="K89" i="577"/>
  <c r="K190" i="577"/>
  <c r="J60" i="577"/>
  <c r="J61" i="577"/>
  <c r="J88" i="577"/>
  <c r="J76" i="577"/>
  <c r="J77" i="577"/>
  <c r="J78" i="577"/>
  <c r="J79" i="577"/>
  <c r="J80" i="577"/>
  <c r="J81" i="577"/>
  <c r="J89" i="577"/>
  <c r="J190" i="577"/>
  <c r="I60" i="577"/>
  <c r="I61" i="577"/>
  <c r="I88" i="577"/>
  <c r="I76" i="577"/>
  <c r="I77" i="577"/>
  <c r="I78" i="577"/>
  <c r="I79" i="577"/>
  <c r="I80" i="577"/>
  <c r="I81" i="577"/>
  <c r="I89" i="577"/>
  <c r="I190" i="577"/>
  <c r="H60" i="577"/>
  <c r="H61" i="577"/>
  <c r="H88" i="577"/>
  <c r="H76" i="577"/>
  <c r="H77" i="577"/>
  <c r="H78" i="577"/>
  <c r="H79" i="577"/>
  <c r="H80" i="577"/>
  <c r="H81" i="577"/>
  <c r="H89" i="577"/>
  <c r="H190" i="577"/>
  <c r="G60" i="577"/>
  <c r="G61" i="577"/>
  <c r="G88" i="577"/>
  <c r="G76" i="577"/>
  <c r="G77" i="577"/>
  <c r="G78" i="577"/>
  <c r="G79" i="577"/>
  <c r="G80" i="577"/>
  <c r="G81" i="577"/>
  <c r="G89" i="577"/>
  <c r="G190" i="577"/>
  <c r="R188" i="577"/>
  <c r="Q188" i="577"/>
  <c r="P188" i="577"/>
  <c r="O188" i="577"/>
  <c r="N188" i="577"/>
  <c r="M188" i="577"/>
  <c r="L188" i="577"/>
  <c r="K188" i="577"/>
  <c r="J188" i="577"/>
  <c r="I188" i="577"/>
  <c r="H188" i="577"/>
  <c r="G188" i="577"/>
  <c r="R187" i="577"/>
  <c r="Q187" i="577"/>
  <c r="P187" i="577"/>
  <c r="O187" i="577"/>
  <c r="N187" i="577"/>
  <c r="M187" i="577"/>
  <c r="L187" i="577"/>
  <c r="K187" i="577"/>
  <c r="J187" i="577"/>
  <c r="I187" i="577"/>
  <c r="H187" i="577"/>
  <c r="G187" i="577"/>
  <c r="R186" i="577"/>
  <c r="Q186" i="577"/>
  <c r="P186" i="577"/>
  <c r="O186" i="577"/>
  <c r="N186" i="577"/>
  <c r="M186" i="577"/>
  <c r="L186" i="577"/>
  <c r="K186" i="577"/>
  <c r="J186" i="577"/>
  <c r="I186" i="577"/>
  <c r="H186" i="577"/>
  <c r="G186" i="577"/>
  <c r="R185" i="577"/>
  <c r="Q185" i="577"/>
  <c r="P185" i="577"/>
  <c r="O185" i="577"/>
  <c r="N185" i="577"/>
  <c r="M185" i="577"/>
  <c r="L185" i="577"/>
  <c r="K185" i="577"/>
  <c r="J185" i="577"/>
  <c r="I185" i="577"/>
  <c r="H185" i="577"/>
  <c r="G185" i="577"/>
  <c r="R184" i="577"/>
  <c r="Q184" i="577"/>
  <c r="P184" i="577"/>
  <c r="O184" i="577"/>
  <c r="N184" i="577"/>
  <c r="M184" i="577"/>
  <c r="L184" i="577"/>
  <c r="K184" i="577"/>
  <c r="J184" i="577"/>
  <c r="I184" i="577"/>
  <c r="H184" i="577"/>
  <c r="G184" i="577"/>
  <c r="R181" i="577"/>
  <c r="Q181" i="577"/>
  <c r="P181" i="577"/>
  <c r="O181" i="577"/>
  <c r="N181" i="577"/>
  <c r="M181" i="577"/>
  <c r="L181" i="577"/>
  <c r="K181" i="577"/>
  <c r="J181" i="577"/>
  <c r="I181" i="577"/>
  <c r="H181" i="577"/>
  <c r="G181" i="577"/>
  <c r="R179" i="577"/>
  <c r="Q179" i="577"/>
  <c r="P179" i="577"/>
  <c r="O179" i="577"/>
  <c r="N179" i="577"/>
  <c r="M179" i="577"/>
  <c r="L179" i="577"/>
  <c r="K179" i="577"/>
  <c r="J179" i="577"/>
  <c r="I179" i="577"/>
  <c r="H179" i="577"/>
  <c r="G179" i="577"/>
  <c r="R178" i="577"/>
  <c r="Q178" i="577"/>
  <c r="P178" i="577"/>
  <c r="O178" i="577"/>
  <c r="N178" i="577"/>
  <c r="M178" i="577"/>
  <c r="L178" i="577"/>
  <c r="K178" i="577"/>
  <c r="J178" i="577"/>
  <c r="I178" i="577"/>
  <c r="H178" i="577"/>
  <c r="G178" i="577"/>
  <c r="R177" i="577"/>
  <c r="Q177" i="577"/>
  <c r="P177" i="577"/>
  <c r="O177" i="577"/>
  <c r="N177" i="577"/>
  <c r="M177" i="577"/>
  <c r="L177" i="577"/>
  <c r="K177" i="577"/>
  <c r="J177" i="577"/>
  <c r="I177" i="577"/>
  <c r="H177" i="577"/>
  <c r="G177" i="577"/>
  <c r="R5" i="577"/>
  <c r="R174" i="577"/>
  <c r="Q5" i="577"/>
  <c r="Q174" i="577"/>
  <c r="P5" i="577"/>
  <c r="P174" i="577"/>
  <c r="O5" i="577"/>
  <c r="O174" i="577"/>
  <c r="N5" i="577"/>
  <c r="N174" i="577"/>
  <c r="M5" i="577"/>
  <c r="M174" i="577"/>
  <c r="L5" i="577"/>
  <c r="L174" i="577"/>
  <c r="K5" i="577"/>
  <c r="K174" i="577"/>
  <c r="J5" i="577"/>
  <c r="J174" i="577"/>
  <c r="I5" i="577"/>
  <c r="I174" i="577"/>
  <c r="H5" i="577"/>
  <c r="H174" i="577"/>
  <c r="G174" i="577"/>
  <c r="R173" i="577"/>
  <c r="Q173" i="577"/>
  <c r="P173" i="577"/>
  <c r="O173" i="577"/>
  <c r="N173" i="577"/>
  <c r="M173" i="577"/>
  <c r="L173" i="577"/>
  <c r="K173" i="577"/>
  <c r="J173" i="577"/>
  <c r="I173" i="577"/>
  <c r="H173" i="577"/>
  <c r="G173" i="577"/>
  <c r="R172" i="577"/>
  <c r="Q172" i="577"/>
  <c r="P172" i="577"/>
  <c r="O172" i="577"/>
  <c r="N172" i="577"/>
  <c r="M172" i="577"/>
  <c r="L172" i="577"/>
  <c r="K172" i="577"/>
  <c r="J172" i="577"/>
  <c r="I172" i="577"/>
  <c r="H172" i="577"/>
  <c r="G172" i="577"/>
  <c r="C54" i="577"/>
  <c r="R171" i="577"/>
  <c r="Q171" i="577"/>
  <c r="P171" i="577"/>
  <c r="O171" i="577"/>
  <c r="N171" i="577"/>
  <c r="M171" i="577"/>
  <c r="L171" i="577"/>
  <c r="K171" i="577"/>
  <c r="J171" i="577"/>
  <c r="I171" i="577"/>
  <c r="H171" i="577"/>
  <c r="G171" i="577"/>
  <c r="C53" i="577"/>
  <c r="R170" i="577"/>
  <c r="Q170" i="577"/>
  <c r="P170" i="577"/>
  <c r="O170" i="577"/>
  <c r="N170" i="577"/>
  <c r="M170" i="577"/>
  <c r="L170" i="577"/>
  <c r="K170" i="577"/>
  <c r="J170" i="577"/>
  <c r="I170" i="577"/>
  <c r="H170" i="577"/>
  <c r="G170" i="577"/>
  <c r="C52" i="577"/>
  <c r="R169" i="577"/>
  <c r="Q169" i="577"/>
  <c r="P169" i="577"/>
  <c r="O169" i="577"/>
  <c r="N169" i="577"/>
  <c r="M169" i="577"/>
  <c r="L169" i="577"/>
  <c r="K169" i="577"/>
  <c r="J169" i="577"/>
  <c r="I169" i="577"/>
  <c r="H169" i="577"/>
  <c r="G169" i="577"/>
  <c r="C51" i="577"/>
  <c r="R168" i="577"/>
  <c r="Q168" i="577"/>
  <c r="P168" i="577"/>
  <c r="O168" i="577"/>
  <c r="N168" i="577"/>
  <c r="M168" i="577"/>
  <c r="L168" i="577"/>
  <c r="K168" i="577"/>
  <c r="J168" i="577"/>
  <c r="I168" i="577"/>
  <c r="H168" i="577"/>
  <c r="G168" i="577"/>
  <c r="C50" i="577"/>
  <c r="R167" i="577"/>
  <c r="Q167" i="577"/>
  <c r="P167" i="577"/>
  <c r="O167" i="577"/>
  <c r="N167" i="577"/>
  <c r="M167" i="577"/>
  <c r="L167" i="577"/>
  <c r="K167" i="577"/>
  <c r="J167" i="577"/>
  <c r="I167" i="577"/>
  <c r="H167" i="577"/>
  <c r="G167" i="577"/>
  <c r="C49" i="577"/>
  <c r="R166" i="577"/>
  <c r="Q166" i="577"/>
  <c r="P166" i="577"/>
  <c r="O166" i="577"/>
  <c r="N166" i="577"/>
  <c r="M166" i="577"/>
  <c r="L166" i="577"/>
  <c r="K166" i="577"/>
  <c r="J166" i="577"/>
  <c r="I166" i="577"/>
  <c r="H166" i="577"/>
  <c r="G166" i="577"/>
  <c r="C48" i="577"/>
  <c r="R165" i="577"/>
  <c r="Q165" i="577"/>
  <c r="P165" i="577"/>
  <c r="O165" i="577"/>
  <c r="N165" i="577"/>
  <c r="M165" i="577"/>
  <c r="L165" i="577"/>
  <c r="K165" i="577"/>
  <c r="J165" i="577"/>
  <c r="I165" i="577"/>
  <c r="H165" i="577"/>
  <c r="G165" i="577"/>
  <c r="C47" i="577"/>
  <c r="R164" i="577"/>
  <c r="Q164" i="577"/>
  <c r="P164" i="577"/>
  <c r="O164" i="577"/>
  <c r="N164" i="577"/>
  <c r="M164" i="577"/>
  <c r="L164" i="577"/>
  <c r="K164" i="577"/>
  <c r="J164" i="577"/>
  <c r="I164" i="577"/>
  <c r="H164" i="577"/>
  <c r="G164" i="577"/>
  <c r="C46" i="577"/>
  <c r="R163" i="577"/>
  <c r="Q163" i="577"/>
  <c r="P163" i="577"/>
  <c r="O163" i="577"/>
  <c r="N163" i="577"/>
  <c r="M163" i="577"/>
  <c r="L163" i="577"/>
  <c r="K163" i="577"/>
  <c r="J163" i="577"/>
  <c r="I163" i="577"/>
  <c r="H163" i="577"/>
  <c r="G163" i="577"/>
  <c r="R162" i="577"/>
  <c r="Q162" i="577"/>
  <c r="P162" i="577"/>
  <c r="O162" i="577"/>
  <c r="N162" i="577"/>
  <c r="M162" i="577"/>
  <c r="L162" i="577"/>
  <c r="K162" i="577"/>
  <c r="J162" i="577"/>
  <c r="I162" i="577"/>
  <c r="H162" i="577"/>
  <c r="G162" i="577"/>
  <c r="R160" i="577"/>
  <c r="Q160" i="577"/>
  <c r="P160" i="577"/>
  <c r="O160" i="577"/>
  <c r="N160" i="577"/>
  <c r="M160" i="577"/>
  <c r="L160" i="577"/>
  <c r="K160" i="577"/>
  <c r="J160" i="577"/>
  <c r="I160" i="577"/>
  <c r="H160" i="577"/>
  <c r="G160" i="577"/>
  <c r="R159" i="577"/>
  <c r="Q159" i="577"/>
  <c r="P159" i="577"/>
  <c r="O159" i="577"/>
  <c r="N159" i="577"/>
  <c r="M159" i="577"/>
  <c r="L159" i="577"/>
  <c r="K159" i="577"/>
  <c r="J159" i="577"/>
  <c r="I159" i="577"/>
  <c r="H159" i="577"/>
  <c r="G159" i="577"/>
  <c r="R158" i="577"/>
  <c r="Q158" i="577"/>
  <c r="P158" i="577"/>
  <c r="O158" i="577"/>
  <c r="N158" i="577"/>
  <c r="M158" i="577"/>
  <c r="L158" i="577"/>
  <c r="K158" i="577"/>
  <c r="J158" i="577"/>
  <c r="I158" i="577"/>
  <c r="H158" i="577"/>
  <c r="G158" i="577"/>
  <c r="E56" i="577"/>
  <c r="E54" i="577"/>
  <c r="E53" i="577"/>
  <c r="E52" i="577"/>
  <c r="E51" i="577"/>
  <c r="E50" i="577"/>
  <c r="E49" i="577"/>
  <c r="E47" i="577"/>
  <c r="E46" i="577"/>
  <c r="R94" i="577"/>
  <c r="Q94" i="577"/>
  <c r="P94" i="577"/>
  <c r="O94" i="577"/>
  <c r="N94" i="577"/>
  <c r="M94" i="577"/>
  <c r="L94" i="577"/>
  <c r="K94" i="577"/>
  <c r="J94" i="577"/>
  <c r="I94" i="577"/>
  <c r="H94" i="577"/>
  <c r="G94" i="577"/>
  <c r="B2" i="577"/>
  <c r="B3" i="577"/>
  <c r="B4" i="577"/>
  <c r="B5" i="577"/>
  <c r="B6" i="577"/>
  <c r="B7" i="577"/>
  <c r="B8" i="577"/>
  <c r="B9" i="577"/>
  <c r="B10" i="577"/>
  <c r="B11" i="577"/>
  <c r="B12" i="577"/>
  <c r="B13" i="577"/>
  <c r="B14" i="577"/>
  <c r="B15" i="577"/>
  <c r="B16" i="577"/>
  <c r="B17" i="577"/>
  <c r="B18" i="577"/>
  <c r="B19" i="577"/>
  <c r="B20" i="577"/>
  <c r="B21" i="577"/>
  <c r="B22" i="577"/>
  <c r="B23" i="577"/>
  <c r="B24" i="577"/>
  <c r="B25" i="577"/>
  <c r="B26" i="577"/>
  <c r="B27" i="577"/>
  <c r="B28" i="577"/>
  <c r="B29" i="577"/>
  <c r="B30" i="577"/>
  <c r="B31" i="577"/>
  <c r="B32" i="577"/>
  <c r="B33" i="577"/>
  <c r="B34" i="577"/>
  <c r="B35" i="577"/>
  <c r="B36" i="577"/>
  <c r="B37" i="577"/>
  <c r="B38" i="577"/>
  <c r="B39" i="577"/>
  <c r="B40" i="577"/>
  <c r="B41" i="577"/>
  <c r="B42" i="577"/>
  <c r="B43" i="577"/>
  <c r="B44" i="577"/>
  <c r="B45" i="577"/>
  <c r="B46" i="577"/>
  <c r="B47" i="577"/>
  <c r="B48" i="577"/>
  <c r="B49" i="577"/>
  <c r="B50" i="577"/>
  <c r="B51" i="577"/>
  <c r="B52" i="577"/>
  <c r="B53" i="577"/>
  <c r="B54" i="577"/>
  <c r="B55" i="577"/>
  <c r="B56" i="577"/>
  <c r="B57" i="577"/>
  <c r="B58" i="577"/>
  <c r="B59" i="577"/>
  <c r="B60" i="577"/>
  <c r="B61" i="577"/>
  <c r="B62" i="577"/>
  <c r="B63" i="577"/>
  <c r="B64" i="577"/>
  <c r="B65" i="577"/>
  <c r="B66" i="577"/>
  <c r="B67" i="577"/>
  <c r="B68" i="577"/>
  <c r="B69" i="577"/>
  <c r="B70" i="577"/>
  <c r="B71" i="577"/>
  <c r="B72" i="577"/>
  <c r="B73" i="577"/>
  <c r="B74" i="577"/>
  <c r="B75" i="577"/>
  <c r="B76" i="577"/>
  <c r="B77" i="577"/>
  <c r="B78" i="577"/>
  <c r="B79" i="577"/>
  <c r="B80" i="577"/>
  <c r="B81" i="577"/>
  <c r="B82" i="577"/>
  <c r="B83" i="577"/>
  <c r="B84" i="577"/>
  <c r="B85" i="577"/>
  <c r="B86" i="577"/>
  <c r="B87" i="577"/>
  <c r="B88" i="577"/>
  <c r="B89" i="577"/>
  <c r="B90" i="577"/>
  <c r="B91" i="577"/>
  <c r="B92" i="577"/>
  <c r="B93" i="577"/>
  <c r="B94" i="577"/>
  <c r="L63" i="577"/>
  <c r="L64" i="577"/>
  <c r="L65" i="577"/>
  <c r="L66" i="577"/>
  <c r="L67" i="577"/>
  <c r="L68" i="577"/>
  <c r="L69" i="577"/>
  <c r="L70" i="577"/>
  <c r="L71" i="577"/>
  <c r="L72" i="577"/>
  <c r="L73" i="577"/>
  <c r="L74" i="577"/>
  <c r="L75" i="577"/>
  <c r="L92" i="577"/>
  <c r="M63" i="577"/>
  <c r="M64" i="577"/>
  <c r="M65" i="577"/>
  <c r="M66" i="577"/>
  <c r="M67" i="577"/>
  <c r="M68" i="577"/>
  <c r="M69" i="577"/>
  <c r="M70" i="577"/>
  <c r="M71" i="577"/>
  <c r="M72" i="577"/>
  <c r="M73" i="577"/>
  <c r="M74" i="577"/>
  <c r="M75" i="577"/>
  <c r="M92" i="577"/>
  <c r="N63" i="577"/>
  <c r="N64" i="577"/>
  <c r="N65" i="577"/>
  <c r="N66" i="577"/>
  <c r="N67" i="577"/>
  <c r="N68" i="577"/>
  <c r="N69" i="577"/>
  <c r="N70" i="577"/>
  <c r="N71" i="577"/>
  <c r="N72" i="577"/>
  <c r="N73" i="577"/>
  <c r="N74" i="577"/>
  <c r="N75" i="577"/>
  <c r="N92" i="577"/>
  <c r="O63" i="577"/>
  <c r="O64" i="577"/>
  <c r="O65" i="577"/>
  <c r="O66" i="577"/>
  <c r="O67" i="577"/>
  <c r="O68" i="577"/>
  <c r="O69" i="577"/>
  <c r="O70" i="577"/>
  <c r="O71" i="577"/>
  <c r="O72" i="577"/>
  <c r="O73" i="577"/>
  <c r="O74" i="577"/>
  <c r="O75" i="577"/>
  <c r="O92" i="577"/>
  <c r="P63" i="577"/>
  <c r="P64" i="577"/>
  <c r="P65" i="577"/>
  <c r="P66" i="577"/>
  <c r="P67" i="577"/>
  <c r="P68" i="577"/>
  <c r="P69" i="577"/>
  <c r="P70" i="577"/>
  <c r="P71" i="577"/>
  <c r="P72" i="577"/>
  <c r="P73" i="577"/>
  <c r="P74" i="577"/>
  <c r="P75" i="577"/>
  <c r="P92" i="577"/>
  <c r="Q63" i="577"/>
  <c r="Q64" i="577"/>
  <c r="Q65" i="577"/>
  <c r="Q66" i="577"/>
  <c r="Q67" i="577"/>
  <c r="Q68" i="577"/>
  <c r="Q69" i="577"/>
  <c r="Q70" i="577"/>
  <c r="Q71" i="577"/>
  <c r="Q72" i="577"/>
  <c r="Q73" i="577"/>
  <c r="Q74" i="577"/>
  <c r="Q75" i="577"/>
  <c r="Q92" i="577"/>
  <c r="R63" i="577"/>
  <c r="R64" i="577"/>
  <c r="R65" i="577"/>
  <c r="R66" i="577"/>
  <c r="R67" i="577"/>
  <c r="R68" i="577"/>
  <c r="R69" i="577"/>
  <c r="R70" i="577"/>
  <c r="R71" i="577"/>
  <c r="R72" i="577"/>
  <c r="R73" i="577"/>
  <c r="R74" i="577"/>
  <c r="R75" i="577"/>
  <c r="R92" i="577"/>
  <c r="S92" i="577"/>
  <c r="G64" i="577"/>
  <c r="G65" i="577"/>
  <c r="G66" i="577"/>
  <c r="G67" i="577"/>
  <c r="G68" i="577"/>
  <c r="G69" i="577"/>
  <c r="G70" i="577"/>
  <c r="G71" i="577"/>
  <c r="G72" i="577"/>
  <c r="G73" i="577"/>
  <c r="G74" i="577"/>
  <c r="G75" i="577"/>
  <c r="G91" i="577"/>
  <c r="H63" i="577"/>
  <c r="H64" i="577"/>
  <c r="H65" i="577"/>
  <c r="H66" i="577"/>
  <c r="H67" i="577"/>
  <c r="H68" i="577"/>
  <c r="H69" i="577"/>
  <c r="H70" i="577"/>
  <c r="H71" i="577"/>
  <c r="H72" i="577"/>
  <c r="H73" i="577"/>
  <c r="H74" i="577"/>
  <c r="H75" i="577"/>
  <c r="H91" i="577"/>
  <c r="I63" i="577"/>
  <c r="I64" i="577"/>
  <c r="I65" i="577"/>
  <c r="I66" i="577"/>
  <c r="I67" i="577"/>
  <c r="I68" i="577"/>
  <c r="I69" i="577"/>
  <c r="I70" i="577"/>
  <c r="I71" i="577"/>
  <c r="I72" i="577"/>
  <c r="I73" i="577"/>
  <c r="I74" i="577"/>
  <c r="I75" i="577"/>
  <c r="I91" i="577"/>
  <c r="J63" i="577"/>
  <c r="J64" i="577"/>
  <c r="J65" i="577"/>
  <c r="J66" i="577"/>
  <c r="J67" i="577"/>
  <c r="J68" i="577"/>
  <c r="J69" i="577"/>
  <c r="J70" i="577"/>
  <c r="J71" i="577"/>
  <c r="J72" i="577"/>
  <c r="J73" i="577"/>
  <c r="J74" i="577"/>
  <c r="J75" i="577"/>
  <c r="J91" i="577"/>
  <c r="K63" i="577"/>
  <c r="K64" i="577"/>
  <c r="K65" i="577"/>
  <c r="K66" i="577"/>
  <c r="K67" i="577"/>
  <c r="K68" i="577"/>
  <c r="K69" i="577"/>
  <c r="K70" i="577"/>
  <c r="K71" i="577"/>
  <c r="K72" i="577"/>
  <c r="K73" i="577"/>
  <c r="K74" i="577"/>
  <c r="K75" i="577"/>
  <c r="K91" i="577"/>
  <c r="S91" i="577"/>
  <c r="G90" i="577"/>
  <c r="H90" i="577"/>
  <c r="I90" i="577"/>
  <c r="J90" i="577"/>
  <c r="K90" i="577"/>
  <c r="L90" i="577"/>
  <c r="M90" i="577"/>
  <c r="N90" i="577"/>
  <c r="O90" i="577"/>
  <c r="P90" i="577"/>
  <c r="Q90" i="577"/>
  <c r="R90" i="577"/>
  <c r="S90" i="577"/>
  <c r="S89" i="577"/>
  <c r="S88" i="577"/>
  <c r="G84" i="577"/>
  <c r="G85" i="577"/>
  <c r="G87" i="577"/>
  <c r="H84" i="577"/>
  <c r="H85" i="577"/>
  <c r="H87" i="577"/>
  <c r="I84" i="577"/>
  <c r="I85" i="577"/>
  <c r="I87" i="577"/>
  <c r="J84" i="577"/>
  <c r="J85" i="577"/>
  <c r="J87" i="577"/>
  <c r="K84" i="577"/>
  <c r="K85" i="577"/>
  <c r="K87" i="577"/>
  <c r="L84" i="577"/>
  <c r="L85" i="577"/>
  <c r="L87" i="577"/>
  <c r="M84" i="577"/>
  <c r="M85" i="577"/>
  <c r="M87" i="577"/>
  <c r="N84" i="577"/>
  <c r="N85" i="577"/>
  <c r="N87" i="577"/>
  <c r="O84" i="577"/>
  <c r="O85" i="577"/>
  <c r="O87" i="577"/>
  <c r="P84" i="577"/>
  <c r="P85" i="577"/>
  <c r="P87" i="577"/>
  <c r="Q84" i="577"/>
  <c r="Q85" i="577"/>
  <c r="Q87" i="577"/>
  <c r="R84" i="577"/>
  <c r="R85" i="577"/>
  <c r="R87" i="577"/>
  <c r="S87" i="577"/>
  <c r="G86" i="577"/>
  <c r="H86" i="577"/>
  <c r="I86" i="577"/>
  <c r="J86" i="577"/>
  <c r="K86" i="577"/>
  <c r="L86" i="577"/>
  <c r="M86" i="577"/>
  <c r="N86" i="577"/>
  <c r="O86" i="577"/>
  <c r="P86" i="577"/>
  <c r="Q86" i="577"/>
  <c r="R86" i="577"/>
  <c r="S86" i="577"/>
  <c r="S85" i="577"/>
  <c r="S84" i="577"/>
  <c r="L83" i="577"/>
  <c r="M83" i="577"/>
  <c r="N83" i="577"/>
  <c r="O83" i="577"/>
  <c r="P83" i="577"/>
  <c r="Q83" i="577"/>
  <c r="R83" i="577"/>
  <c r="S83" i="577"/>
  <c r="S81" i="577"/>
  <c r="S79" i="577"/>
  <c r="S78" i="577"/>
  <c r="S77" i="577"/>
  <c r="S76" i="577"/>
  <c r="S75" i="577"/>
  <c r="S74" i="577"/>
  <c r="S73" i="577"/>
  <c r="S72" i="577"/>
  <c r="S71" i="577"/>
  <c r="S70" i="577"/>
  <c r="S69" i="577"/>
  <c r="S68" i="577"/>
  <c r="S67" i="577"/>
  <c r="S66" i="577"/>
  <c r="S65" i="577"/>
  <c r="S64" i="577"/>
  <c r="S63" i="577"/>
  <c r="S62" i="577"/>
  <c r="S61" i="577"/>
  <c r="S60" i="577"/>
  <c r="S59" i="577"/>
  <c r="S58" i="577"/>
  <c r="S57" i="577"/>
  <c r="S56" i="577"/>
  <c r="S55" i="577"/>
  <c r="S54" i="577"/>
  <c r="S53" i="577"/>
  <c r="S52" i="577"/>
  <c r="S51" i="577"/>
  <c r="S50" i="577"/>
  <c r="S49" i="577"/>
  <c r="S48" i="577"/>
  <c r="E48" i="577"/>
  <c r="S47" i="577"/>
  <c r="S46" i="577"/>
  <c r="S45" i="577"/>
  <c r="E45" i="577"/>
  <c r="C45" i="577"/>
  <c r="R44" i="577"/>
  <c r="Q44" i="577"/>
  <c r="P44" i="577"/>
  <c r="O44" i="577"/>
  <c r="N44" i="577"/>
  <c r="M44" i="577"/>
  <c r="L44" i="577"/>
  <c r="K44" i="577"/>
  <c r="J44" i="577"/>
  <c r="I44" i="577"/>
  <c r="H44" i="577"/>
  <c r="G44" i="577"/>
  <c r="A44" i="577"/>
  <c r="F12" i="577"/>
  <c r="R9" i="577"/>
  <c r="Q9" i="577"/>
  <c r="P9" i="577"/>
  <c r="O9" i="577"/>
  <c r="N9" i="577"/>
  <c r="M9" i="577"/>
  <c r="L9" i="577"/>
  <c r="K9" i="577"/>
  <c r="J9" i="577"/>
  <c r="I9" i="577"/>
  <c r="H9" i="577"/>
  <c r="H6" i="577"/>
  <c r="I6" i="577"/>
  <c r="J6" i="577"/>
  <c r="K6" i="577"/>
  <c r="L6" i="577"/>
  <c r="M6" i="577"/>
  <c r="N6" i="577"/>
  <c r="O6" i="577"/>
  <c r="P6" i="577"/>
  <c r="Q6" i="577"/>
  <c r="R6" i="577"/>
  <c r="H2" i="577"/>
  <c r="I2" i="577"/>
  <c r="J2" i="577"/>
  <c r="K2" i="577"/>
  <c r="L2" i="577"/>
  <c r="M2" i="577"/>
  <c r="N2" i="577"/>
  <c r="O2" i="577"/>
  <c r="P2" i="577"/>
  <c r="Q2" i="577"/>
  <c r="R2" i="577"/>
  <c r="H1" i="577"/>
  <c r="I1" i="577"/>
  <c r="J1" i="577"/>
  <c r="K1" i="577"/>
  <c r="L1" i="577"/>
  <c r="M1" i="577"/>
  <c r="N1" i="577"/>
  <c r="O1" i="577"/>
  <c r="P1" i="577"/>
  <c r="Q1" i="577"/>
  <c r="R1" i="577"/>
  <c r="B145" i="576"/>
  <c r="B146" i="576"/>
  <c r="B147" i="576"/>
  <c r="B148" i="576"/>
  <c r="B149" i="576"/>
  <c r="B150" i="576"/>
  <c r="B151" i="576"/>
  <c r="B152" i="576"/>
  <c r="B153" i="576"/>
  <c r="B154" i="576"/>
  <c r="B155" i="576"/>
  <c r="B156" i="576"/>
  <c r="B157" i="576"/>
  <c r="B158" i="576"/>
  <c r="B159" i="576"/>
  <c r="B160" i="576"/>
  <c r="B161" i="576"/>
  <c r="B162" i="576"/>
  <c r="B163" i="576"/>
  <c r="B164" i="576"/>
  <c r="B165" i="576"/>
  <c r="B166" i="576"/>
  <c r="B167" i="576"/>
  <c r="B168" i="576"/>
  <c r="B169" i="576"/>
  <c r="B170" i="576"/>
  <c r="B171" i="576"/>
  <c r="B172" i="576"/>
  <c r="B173" i="576"/>
  <c r="B174" i="576"/>
  <c r="B175" i="576"/>
  <c r="B176" i="576"/>
  <c r="B177" i="576"/>
  <c r="B178" i="576"/>
  <c r="B179" i="576"/>
  <c r="B180" i="576"/>
  <c r="B181" i="576"/>
  <c r="B182" i="576"/>
  <c r="B183" i="576"/>
  <c r="B184" i="576"/>
  <c r="B185" i="576"/>
  <c r="B186" i="576"/>
  <c r="B187" i="576"/>
  <c r="B188" i="576"/>
  <c r="B189" i="576"/>
  <c r="B190" i="576"/>
  <c r="B191" i="576"/>
  <c r="B192" i="576"/>
  <c r="H10" i="576"/>
  <c r="I10" i="576"/>
  <c r="J10" i="576"/>
  <c r="K10" i="576"/>
  <c r="L10" i="576"/>
  <c r="M10" i="576"/>
  <c r="N10" i="576"/>
  <c r="O10" i="576"/>
  <c r="P10" i="576"/>
  <c r="Q10" i="576"/>
  <c r="R10" i="576"/>
  <c r="H11" i="576"/>
  <c r="I11" i="576"/>
  <c r="J11" i="576"/>
  <c r="K11" i="576"/>
  <c r="L11" i="576"/>
  <c r="M11" i="576"/>
  <c r="N11" i="576"/>
  <c r="O11" i="576"/>
  <c r="P11" i="576"/>
  <c r="Q11" i="576"/>
  <c r="R11" i="576"/>
  <c r="H4" i="576"/>
  <c r="I4" i="576"/>
  <c r="J4" i="576"/>
  <c r="K4" i="576"/>
  <c r="L4" i="576"/>
  <c r="M4" i="576"/>
  <c r="N4" i="576"/>
  <c r="O4" i="576"/>
  <c r="P4" i="576"/>
  <c r="Q4" i="576"/>
  <c r="R4" i="576"/>
  <c r="R45" i="576"/>
  <c r="H12" i="576"/>
  <c r="I12" i="576"/>
  <c r="J12" i="576"/>
  <c r="K12" i="576"/>
  <c r="L12" i="576"/>
  <c r="M12" i="576"/>
  <c r="N12" i="576"/>
  <c r="O12" i="576"/>
  <c r="P12" i="576"/>
  <c r="Q12" i="576"/>
  <c r="R12" i="576"/>
  <c r="P8" i="576"/>
  <c r="Q8" i="576"/>
  <c r="R8" i="576"/>
  <c r="H13" i="576"/>
  <c r="I13" i="576"/>
  <c r="J13" i="576"/>
  <c r="K13" i="576"/>
  <c r="L13" i="576"/>
  <c r="M13" i="576"/>
  <c r="N13" i="576"/>
  <c r="O13" i="576"/>
  <c r="P13" i="576"/>
  <c r="Q13" i="576"/>
  <c r="R13" i="576"/>
  <c r="H14" i="576"/>
  <c r="I14" i="576"/>
  <c r="J14" i="576"/>
  <c r="K14" i="576"/>
  <c r="L14" i="576"/>
  <c r="M14" i="576"/>
  <c r="N14" i="576"/>
  <c r="O14" i="576"/>
  <c r="P14" i="576"/>
  <c r="Q14" i="576"/>
  <c r="R14" i="576"/>
  <c r="H15" i="576"/>
  <c r="I15" i="576"/>
  <c r="J15" i="576"/>
  <c r="K15" i="576"/>
  <c r="L15" i="576"/>
  <c r="M15" i="576"/>
  <c r="N15" i="576"/>
  <c r="O15" i="576"/>
  <c r="P15" i="576"/>
  <c r="Q15" i="576"/>
  <c r="R15" i="576"/>
  <c r="H16" i="576"/>
  <c r="I16" i="576"/>
  <c r="J16" i="576"/>
  <c r="K16" i="576"/>
  <c r="L16" i="576"/>
  <c r="M16" i="576"/>
  <c r="N16" i="576"/>
  <c r="O16" i="576"/>
  <c r="P16" i="576"/>
  <c r="Q16" i="576"/>
  <c r="R16" i="576"/>
  <c r="H17" i="576"/>
  <c r="I17" i="576"/>
  <c r="J17" i="576"/>
  <c r="K17" i="576"/>
  <c r="L17" i="576"/>
  <c r="M17" i="576"/>
  <c r="N17" i="576"/>
  <c r="O17" i="576"/>
  <c r="P17" i="576"/>
  <c r="Q17" i="576"/>
  <c r="R17" i="576"/>
  <c r="H18" i="576"/>
  <c r="I18" i="576"/>
  <c r="J18" i="576"/>
  <c r="K18" i="576"/>
  <c r="L18" i="576"/>
  <c r="M18" i="576"/>
  <c r="N18" i="576"/>
  <c r="O18" i="576"/>
  <c r="P18" i="576"/>
  <c r="Q18" i="576"/>
  <c r="R18" i="576"/>
  <c r="H19" i="576"/>
  <c r="I19" i="576"/>
  <c r="J19" i="576"/>
  <c r="K19" i="576"/>
  <c r="L19" i="576"/>
  <c r="M19" i="576"/>
  <c r="N19" i="576"/>
  <c r="O19" i="576"/>
  <c r="P19" i="576"/>
  <c r="Q19" i="576"/>
  <c r="R19" i="576"/>
  <c r="H20" i="576"/>
  <c r="I20" i="576"/>
  <c r="J20" i="576"/>
  <c r="K20" i="576"/>
  <c r="L20" i="576"/>
  <c r="M20" i="576"/>
  <c r="N20" i="576"/>
  <c r="O20" i="576"/>
  <c r="P20" i="576"/>
  <c r="Q20" i="576"/>
  <c r="R20" i="576"/>
  <c r="H21" i="576"/>
  <c r="I21" i="576"/>
  <c r="J21" i="576"/>
  <c r="K21" i="576"/>
  <c r="L21" i="576"/>
  <c r="M21" i="576"/>
  <c r="N21" i="576"/>
  <c r="O21" i="576"/>
  <c r="P21" i="576"/>
  <c r="Q21" i="576"/>
  <c r="R21" i="576"/>
  <c r="H22" i="576"/>
  <c r="I22" i="576"/>
  <c r="J22" i="576"/>
  <c r="K22" i="576"/>
  <c r="L22" i="576"/>
  <c r="M22" i="576"/>
  <c r="N22" i="576"/>
  <c r="O22" i="576"/>
  <c r="P22" i="576"/>
  <c r="Q22" i="576"/>
  <c r="R22" i="576"/>
  <c r="H7" i="576"/>
  <c r="I7" i="576"/>
  <c r="J7" i="576"/>
  <c r="K7" i="576"/>
  <c r="L7" i="576"/>
  <c r="M7" i="576"/>
  <c r="N7" i="576"/>
  <c r="O7" i="576"/>
  <c r="P7" i="576"/>
  <c r="Q7" i="576"/>
  <c r="R7" i="576"/>
  <c r="Q26" i="576"/>
  <c r="R26" i="576"/>
  <c r="D45" i="576"/>
  <c r="D46" i="576"/>
  <c r="D47" i="576"/>
  <c r="D48" i="576"/>
  <c r="D49" i="576"/>
  <c r="D50" i="576"/>
  <c r="D51" i="576"/>
  <c r="D52" i="576"/>
  <c r="D53" i="576"/>
  <c r="D54" i="576"/>
  <c r="D56" i="576"/>
  <c r="R93" i="576"/>
  <c r="G45" i="576"/>
  <c r="G93" i="576"/>
  <c r="G59" i="576"/>
  <c r="G82" i="576"/>
  <c r="H45" i="576"/>
  <c r="H25" i="576"/>
  <c r="H93" i="576"/>
  <c r="H59" i="576"/>
  <c r="H82" i="576"/>
  <c r="I45" i="576"/>
  <c r="I25" i="576"/>
  <c r="I93" i="576"/>
  <c r="I59" i="576"/>
  <c r="I82" i="576"/>
  <c r="J45" i="576"/>
  <c r="J25" i="576"/>
  <c r="J93" i="576"/>
  <c r="J59" i="576"/>
  <c r="J82" i="576"/>
  <c r="K45" i="576"/>
  <c r="K25" i="576"/>
  <c r="K93" i="576"/>
  <c r="K59" i="576"/>
  <c r="K82" i="576"/>
  <c r="S82" i="576"/>
  <c r="P38" i="576"/>
  <c r="Q38" i="576"/>
  <c r="R38" i="576"/>
  <c r="R59" i="576"/>
  <c r="R60" i="576"/>
  <c r="R61" i="576"/>
  <c r="R88" i="576"/>
  <c r="R76" i="576"/>
  <c r="R77" i="576"/>
  <c r="R78" i="576"/>
  <c r="R79" i="576"/>
  <c r="H29" i="576"/>
  <c r="I29" i="576"/>
  <c r="J29" i="576"/>
  <c r="K29" i="576"/>
  <c r="L29" i="576"/>
  <c r="M29" i="576"/>
  <c r="N29" i="576"/>
  <c r="O29" i="576"/>
  <c r="P29" i="576"/>
  <c r="Q29" i="576"/>
  <c r="R29" i="576"/>
  <c r="R80" i="576"/>
  <c r="H28" i="576"/>
  <c r="I28" i="576"/>
  <c r="J28" i="576"/>
  <c r="K28" i="576"/>
  <c r="L28" i="576"/>
  <c r="M28" i="576"/>
  <c r="N28" i="576"/>
  <c r="O28" i="576"/>
  <c r="P28" i="576"/>
  <c r="Q28" i="576"/>
  <c r="R28" i="576"/>
  <c r="R81" i="576"/>
  <c r="R89" i="576"/>
  <c r="R190" i="576"/>
  <c r="Q45" i="576"/>
  <c r="Q93" i="576"/>
  <c r="Q59" i="576"/>
  <c r="Q60" i="576"/>
  <c r="Q61" i="576"/>
  <c r="Q88" i="576"/>
  <c r="Q76" i="576"/>
  <c r="Q77" i="576"/>
  <c r="Q78" i="576"/>
  <c r="Q79" i="576"/>
  <c r="Q80" i="576"/>
  <c r="Q81" i="576"/>
  <c r="Q89" i="576"/>
  <c r="Q190" i="576"/>
  <c r="P45" i="576"/>
  <c r="P93" i="576"/>
  <c r="P59" i="576"/>
  <c r="P60" i="576"/>
  <c r="P61" i="576"/>
  <c r="P88" i="576"/>
  <c r="P76" i="576"/>
  <c r="P77" i="576"/>
  <c r="P78" i="576"/>
  <c r="P79" i="576"/>
  <c r="P80" i="576"/>
  <c r="P81" i="576"/>
  <c r="P89" i="576"/>
  <c r="P190" i="576"/>
  <c r="O45" i="576"/>
  <c r="L25" i="576"/>
  <c r="M25" i="576"/>
  <c r="N25" i="576"/>
  <c r="O25" i="576"/>
  <c r="O93" i="576"/>
  <c r="O59" i="576"/>
  <c r="O60" i="576"/>
  <c r="O61" i="576"/>
  <c r="O88" i="576"/>
  <c r="O76" i="576"/>
  <c r="O77" i="576"/>
  <c r="O78" i="576"/>
  <c r="O79" i="576"/>
  <c r="O80" i="576"/>
  <c r="O81" i="576"/>
  <c r="O89" i="576"/>
  <c r="O190" i="576"/>
  <c r="N45" i="576"/>
  <c r="N93" i="576"/>
  <c r="N59" i="576"/>
  <c r="N60" i="576"/>
  <c r="N61" i="576"/>
  <c r="N88" i="576"/>
  <c r="N76" i="576"/>
  <c r="N77" i="576"/>
  <c r="N78" i="576"/>
  <c r="N79" i="576"/>
  <c r="N80" i="576"/>
  <c r="N81" i="576"/>
  <c r="N89" i="576"/>
  <c r="N190" i="576"/>
  <c r="M45" i="576"/>
  <c r="M93" i="576"/>
  <c r="M59" i="576"/>
  <c r="M60" i="576"/>
  <c r="M61" i="576"/>
  <c r="M88" i="576"/>
  <c r="M76" i="576"/>
  <c r="M77" i="576"/>
  <c r="M78" i="576"/>
  <c r="M79" i="576"/>
  <c r="M80" i="576"/>
  <c r="M81" i="576"/>
  <c r="M89" i="576"/>
  <c r="M190" i="576"/>
  <c r="L45" i="576"/>
  <c r="L93" i="576"/>
  <c r="L59" i="576"/>
  <c r="L60" i="576"/>
  <c r="L61" i="576"/>
  <c r="L88" i="576"/>
  <c r="L76" i="576"/>
  <c r="L77" i="576"/>
  <c r="L78" i="576"/>
  <c r="L79" i="576"/>
  <c r="L80" i="576"/>
  <c r="L81" i="576"/>
  <c r="L89" i="576"/>
  <c r="L190" i="576"/>
  <c r="K60" i="576"/>
  <c r="K61" i="576"/>
  <c r="K88" i="576"/>
  <c r="K76" i="576"/>
  <c r="K77" i="576"/>
  <c r="K78" i="576"/>
  <c r="K79" i="576"/>
  <c r="K80" i="576"/>
  <c r="K81" i="576"/>
  <c r="K89" i="576"/>
  <c r="K190" i="576"/>
  <c r="J60" i="576"/>
  <c r="J61" i="576"/>
  <c r="J88" i="576"/>
  <c r="J76" i="576"/>
  <c r="J77" i="576"/>
  <c r="J78" i="576"/>
  <c r="J79" i="576"/>
  <c r="J80" i="576"/>
  <c r="J81" i="576"/>
  <c r="J89" i="576"/>
  <c r="J190" i="576"/>
  <c r="I60" i="576"/>
  <c r="I61" i="576"/>
  <c r="I88" i="576"/>
  <c r="I76" i="576"/>
  <c r="I77" i="576"/>
  <c r="I78" i="576"/>
  <c r="I79" i="576"/>
  <c r="I80" i="576"/>
  <c r="I81" i="576"/>
  <c r="I89" i="576"/>
  <c r="I190" i="576"/>
  <c r="H60" i="576"/>
  <c r="H61" i="576"/>
  <c r="H88" i="576"/>
  <c r="H76" i="576"/>
  <c r="H77" i="576"/>
  <c r="H78" i="576"/>
  <c r="H79" i="576"/>
  <c r="H80" i="576"/>
  <c r="H81" i="576"/>
  <c r="H89" i="576"/>
  <c r="H190" i="576"/>
  <c r="G60" i="576"/>
  <c r="G61" i="576"/>
  <c r="G88" i="576"/>
  <c r="G76" i="576"/>
  <c r="G77" i="576"/>
  <c r="G78" i="576"/>
  <c r="G79" i="576"/>
  <c r="G80" i="576"/>
  <c r="G81" i="576"/>
  <c r="G89" i="576"/>
  <c r="G190" i="576"/>
  <c r="R188" i="576"/>
  <c r="Q188" i="576"/>
  <c r="P188" i="576"/>
  <c r="O188" i="576"/>
  <c r="N188" i="576"/>
  <c r="M188" i="576"/>
  <c r="L188" i="576"/>
  <c r="K188" i="576"/>
  <c r="J188" i="576"/>
  <c r="I188" i="576"/>
  <c r="H188" i="576"/>
  <c r="G188" i="576"/>
  <c r="R187" i="576"/>
  <c r="Q187" i="576"/>
  <c r="P187" i="576"/>
  <c r="O187" i="576"/>
  <c r="N187" i="576"/>
  <c r="M187" i="576"/>
  <c r="L187" i="576"/>
  <c r="K187" i="576"/>
  <c r="J187" i="576"/>
  <c r="I187" i="576"/>
  <c r="H187" i="576"/>
  <c r="G187" i="576"/>
  <c r="R186" i="576"/>
  <c r="Q186" i="576"/>
  <c r="P186" i="576"/>
  <c r="O186" i="576"/>
  <c r="N186" i="576"/>
  <c r="M186" i="576"/>
  <c r="L186" i="576"/>
  <c r="K186" i="576"/>
  <c r="J186" i="576"/>
  <c r="I186" i="576"/>
  <c r="H186" i="576"/>
  <c r="G186" i="576"/>
  <c r="R185" i="576"/>
  <c r="Q185" i="576"/>
  <c r="P185" i="576"/>
  <c r="O185" i="576"/>
  <c r="N185" i="576"/>
  <c r="M185" i="576"/>
  <c r="L185" i="576"/>
  <c r="K185" i="576"/>
  <c r="J185" i="576"/>
  <c r="I185" i="576"/>
  <c r="H185" i="576"/>
  <c r="G185" i="576"/>
  <c r="R184" i="576"/>
  <c r="Q184" i="576"/>
  <c r="P184" i="576"/>
  <c r="O184" i="576"/>
  <c r="N184" i="576"/>
  <c r="M184" i="576"/>
  <c r="L184" i="576"/>
  <c r="K184" i="576"/>
  <c r="J184" i="576"/>
  <c r="I184" i="576"/>
  <c r="H184" i="576"/>
  <c r="G184" i="576"/>
  <c r="R181" i="576"/>
  <c r="Q181" i="576"/>
  <c r="P181" i="576"/>
  <c r="O181" i="576"/>
  <c r="N181" i="576"/>
  <c r="M181" i="576"/>
  <c r="L181" i="576"/>
  <c r="K181" i="576"/>
  <c r="J181" i="576"/>
  <c r="I181" i="576"/>
  <c r="H181" i="576"/>
  <c r="G181" i="576"/>
  <c r="R179" i="576"/>
  <c r="Q179" i="576"/>
  <c r="P179" i="576"/>
  <c r="O179" i="576"/>
  <c r="N179" i="576"/>
  <c r="M179" i="576"/>
  <c r="L179" i="576"/>
  <c r="K179" i="576"/>
  <c r="J179" i="576"/>
  <c r="I179" i="576"/>
  <c r="H179" i="576"/>
  <c r="G179" i="576"/>
  <c r="R178" i="576"/>
  <c r="Q178" i="576"/>
  <c r="P178" i="576"/>
  <c r="O178" i="576"/>
  <c r="N178" i="576"/>
  <c r="M178" i="576"/>
  <c r="L178" i="576"/>
  <c r="K178" i="576"/>
  <c r="J178" i="576"/>
  <c r="I178" i="576"/>
  <c r="H178" i="576"/>
  <c r="G178" i="576"/>
  <c r="R177" i="576"/>
  <c r="Q177" i="576"/>
  <c r="P177" i="576"/>
  <c r="O177" i="576"/>
  <c r="N177" i="576"/>
  <c r="M177" i="576"/>
  <c r="L177" i="576"/>
  <c r="K177" i="576"/>
  <c r="J177" i="576"/>
  <c r="I177" i="576"/>
  <c r="H177" i="576"/>
  <c r="G177" i="576"/>
  <c r="R5" i="576"/>
  <c r="R174" i="576"/>
  <c r="Q5" i="576"/>
  <c r="Q174" i="576"/>
  <c r="P5" i="576"/>
  <c r="P174" i="576"/>
  <c r="O5" i="576"/>
  <c r="O174" i="576"/>
  <c r="N5" i="576"/>
  <c r="N174" i="576"/>
  <c r="M5" i="576"/>
  <c r="M174" i="576"/>
  <c r="L5" i="576"/>
  <c r="L174" i="576"/>
  <c r="K5" i="576"/>
  <c r="K174" i="576"/>
  <c r="J5" i="576"/>
  <c r="J174" i="576"/>
  <c r="I5" i="576"/>
  <c r="I174" i="576"/>
  <c r="H5" i="576"/>
  <c r="H174" i="576"/>
  <c r="G174" i="576"/>
  <c r="R173" i="576"/>
  <c r="Q173" i="576"/>
  <c r="P173" i="576"/>
  <c r="O173" i="576"/>
  <c r="N173" i="576"/>
  <c r="M173" i="576"/>
  <c r="L173" i="576"/>
  <c r="K173" i="576"/>
  <c r="J173" i="576"/>
  <c r="I173" i="576"/>
  <c r="H173" i="576"/>
  <c r="G173" i="576"/>
  <c r="R172" i="576"/>
  <c r="Q172" i="576"/>
  <c r="P172" i="576"/>
  <c r="O172" i="576"/>
  <c r="N172" i="576"/>
  <c r="M172" i="576"/>
  <c r="L172" i="576"/>
  <c r="K172" i="576"/>
  <c r="J172" i="576"/>
  <c r="I172" i="576"/>
  <c r="H172" i="576"/>
  <c r="G172" i="576"/>
  <c r="C54" i="576"/>
  <c r="R171" i="576"/>
  <c r="Q171" i="576"/>
  <c r="P171" i="576"/>
  <c r="O171" i="576"/>
  <c r="N171" i="576"/>
  <c r="M171" i="576"/>
  <c r="L171" i="576"/>
  <c r="K171" i="576"/>
  <c r="J171" i="576"/>
  <c r="I171" i="576"/>
  <c r="H171" i="576"/>
  <c r="G171" i="576"/>
  <c r="C53" i="576"/>
  <c r="R170" i="576"/>
  <c r="Q170" i="576"/>
  <c r="P170" i="576"/>
  <c r="O170" i="576"/>
  <c r="N170" i="576"/>
  <c r="M170" i="576"/>
  <c r="L170" i="576"/>
  <c r="K170" i="576"/>
  <c r="J170" i="576"/>
  <c r="I170" i="576"/>
  <c r="H170" i="576"/>
  <c r="G170" i="576"/>
  <c r="C52" i="576"/>
  <c r="R169" i="576"/>
  <c r="Q169" i="576"/>
  <c r="P169" i="576"/>
  <c r="O169" i="576"/>
  <c r="N169" i="576"/>
  <c r="M169" i="576"/>
  <c r="L169" i="576"/>
  <c r="K169" i="576"/>
  <c r="J169" i="576"/>
  <c r="I169" i="576"/>
  <c r="H169" i="576"/>
  <c r="G169" i="576"/>
  <c r="C51" i="576"/>
  <c r="R168" i="576"/>
  <c r="Q168" i="576"/>
  <c r="P168" i="576"/>
  <c r="O168" i="576"/>
  <c r="N168" i="576"/>
  <c r="M168" i="576"/>
  <c r="L168" i="576"/>
  <c r="K168" i="576"/>
  <c r="J168" i="576"/>
  <c r="I168" i="576"/>
  <c r="H168" i="576"/>
  <c r="G168" i="576"/>
  <c r="C50" i="576"/>
  <c r="R167" i="576"/>
  <c r="Q167" i="576"/>
  <c r="P167" i="576"/>
  <c r="O167" i="576"/>
  <c r="N167" i="576"/>
  <c r="M167" i="576"/>
  <c r="L167" i="576"/>
  <c r="K167" i="576"/>
  <c r="J167" i="576"/>
  <c r="I167" i="576"/>
  <c r="H167" i="576"/>
  <c r="G167" i="576"/>
  <c r="C49" i="576"/>
  <c r="R166" i="576"/>
  <c r="Q166" i="576"/>
  <c r="P166" i="576"/>
  <c r="O166" i="576"/>
  <c r="N166" i="576"/>
  <c r="M166" i="576"/>
  <c r="L166" i="576"/>
  <c r="K166" i="576"/>
  <c r="J166" i="576"/>
  <c r="I166" i="576"/>
  <c r="H166" i="576"/>
  <c r="G166" i="576"/>
  <c r="C48" i="576"/>
  <c r="R165" i="576"/>
  <c r="Q165" i="576"/>
  <c r="P165" i="576"/>
  <c r="O165" i="576"/>
  <c r="N165" i="576"/>
  <c r="M165" i="576"/>
  <c r="L165" i="576"/>
  <c r="K165" i="576"/>
  <c r="J165" i="576"/>
  <c r="I165" i="576"/>
  <c r="H165" i="576"/>
  <c r="G165" i="576"/>
  <c r="C47" i="576"/>
  <c r="R164" i="576"/>
  <c r="Q164" i="576"/>
  <c r="P164" i="576"/>
  <c r="O164" i="576"/>
  <c r="N164" i="576"/>
  <c r="M164" i="576"/>
  <c r="L164" i="576"/>
  <c r="K164" i="576"/>
  <c r="J164" i="576"/>
  <c r="I164" i="576"/>
  <c r="H164" i="576"/>
  <c r="G164" i="576"/>
  <c r="C46" i="576"/>
  <c r="R163" i="576"/>
  <c r="Q163" i="576"/>
  <c r="P163" i="576"/>
  <c r="O163" i="576"/>
  <c r="N163" i="576"/>
  <c r="M163" i="576"/>
  <c r="L163" i="576"/>
  <c r="K163" i="576"/>
  <c r="J163" i="576"/>
  <c r="I163" i="576"/>
  <c r="H163" i="576"/>
  <c r="G163" i="576"/>
  <c r="R162" i="576"/>
  <c r="Q162" i="576"/>
  <c r="P162" i="576"/>
  <c r="O162" i="576"/>
  <c r="N162" i="576"/>
  <c r="M162" i="576"/>
  <c r="L162" i="576"/>
  <c r="K162" i="576"/>
  <c r="J162" i="576"/>
  <c r="I162" i="576"/>
  <c r="H162" i="576"/>
  <c r="G162" i="576"/>
  <c r="R160" i="576"/>
  <c r="Q160" i="576"/>
  <c r="P160" i="576"/>
  <c r="O160" i="576"/>
  <c r="N160" i="576"/>
  <c r="M160" i="576"/>
  <c r="L160" i="576"/>
  <c r="K160" i="576"/>
  <c r="J160" i="576"/>
  <c r="I160" i="576"/>
  <c r="H160" i="576"/>
  <c r="G160" i="576"/>
  <c r="R159" i="576"/>
  <c r="Q159" i="576"/>
  <c r="P159" i="576"/>
  <c r="O159" i="576"/>
  <c r="N159" i="576"/>
  <c r="M159" i="576"/>
  <c r="L159" i="576"/>
  <c r="K159" i="576"/>
  <c r="J159" i="576"/>
  <c r="I159" i="576"/>
  <c r="H159" i="576"/>
  <c r="G159" i="576"/>
  <c r="R158" i="576"/>
  <c r="Q158" i="576"/>
  <c r="P158" i="576"/>
  <c r="O158" i="576"/>
  <c r="N158" i="576"/>
  <c r="M158" i="576"/>
  <c r="L158" i="576"/>
  <c r="K158" i="576"/>
  <c r="J158" i="576"/>
  <c r="I158" i="576"/>
  <c r="H158" i="576"/>
  <c r="G158" i="576"/>
  <c r="E56" i="576"/>
  <c r="E54" i="576"/>
  <c r="E53" i="576"/>
  <c r="E52" i="576"/>
  <c r="E51" i="576"/>
  <c r="E50" i="576"/>
  <c r="E49" i="576"/>
  <c r="E47" i="576"/>
  <c r="E46" i="576"/>
  <c r="R94" i="576"/>
  <c r="Q94" i="576"/>
  <c r="P94" i="576"/>
  <c r="O94" i="576"/>
  <c r="N94" i="576"/>
  <c r="M94" i="576"/>
  <c r="L94" i="576"/>
  <c r="K94" i="576"/>
  <c r="J94" i="576"/>
  <c r="I94" i="576"/>
  <c r="H94" i="576"/>
  <c r="G94" i="576"/>
  <c r="B2" i="576"/>
  <c r="B3" i="576"/>
  <c r="B4" i="576"/>
  <c r="B5" i="576"/>
  <c r="B6" i="576"/>
  <c r="B7" i="576"/>
  <c r="B8" i="576"/>
  <c r="B9" i="576"/>
  <c r="B10" i="576"/>
  <c r="B11" i="576"/>
  <c r="B12" i="576"/>
  <c r="B13" i="576"/>
  <c r="B14" i="576"/>
  <c r="B15" i="576"/>
  <c r="B16" i="576"/>
  <c r="B17" i="576"/>
  <c r="B18" i="576"/>
  <c r="B19" i="576"/>
  <c r="B20" i="576"/>
  <c r="B21" i="576"/>
  <c r="B22" i="576"/>
  <c r="B23" i="576"/>
  <c r="B24" i="576"/>
  <c r="B25" i="576"/>
  <c r="B26" i="576"/>
  <c r="B27" i="576"/>
  <c r="B28" i="576"/>
  <c r="B29" i="576"/>
  <c r="B30" i="576"/>
  <c r="B31" i="576"/>
  <c r="B32" i="576"/>
  <c r="B33" i="576"/>
  <c r="B34" i="576"/>
  <c r="B35" i="576"/>
  <c r="B36" i="576"/>
  <c r="B37" i="576"/>
  <c r="B38" i="576"/>
  <c r="B39" i="576"/>
  <c r="B40" i="576"/>
  <c r="B41" i="576"/>
  <c r="B42" i="576"/>
  <c r="B43" i="576"/>
  <c r="B44" i="576"/>
  <c r="B45" i="576"/>
  <c r="B46" i="576"/>
  <c r="B47" i="576"/>
  <c r="B48" i="576"/>
  <c r="B49" i="576"/>
  <c r="B50" i="576"/>
  <c r="B51" i="576"/>
  <c r="B52" i="576"/>
  <c r="B53" i="576"/>
  <c r="B54" i="576"/>
  <c r="B55" i="576"/>
  <c r="B56" i="576"/>
  <c r="B57" i="576"/>
  <c r="B58" i="576"/>
  <c r="B59" i="576"/>
  <c r="B60" i="576"/>
  <c r="B61" i="576"/>
  <c r="B62" i="576"/>
  <c r="B63" i="576"/>
  <c r="B64" i="576"/>
  <c r="B65" i="576"/>
  <c r="B66" i="576"/>
  <c r="B67" i="576"/>
  <c r="B68" i="576"/>
  <c r="B69" i="576"/>
  <c r="B70" i="576"/>
  <c r="B71" i="576"/>
  <c r="B72" i="576"/>
  <c r="B73" i="576"/>
  <c r="B74" i="576"/>
  <c r="B75" i="576"/>
  <c r="B76" i="576"/>
  <c r="B77" i="576"/>
  <c r="B78" i="576"/>
  <c r="B79" i="576"/>
  <c r="B80" i="576"/>
  <c r="B81" i="576"/>
  <c r="B82" i="576"/>
  <c r="B83" i="576"/>
  <c r="B84" i="576"/>
  <c r="B85" i="576"/>
  <c r="B86" i="576"/>
  <c r="B87" i="576"/>
  <c r="B88" i="576"/>
  <c r="B89" i="576"/>
  <c r="B90" i="576"/>
  <c r="B91" i="576"/>
  <c r="B92" i="576"/>
  <c r="B93" i="576"/>
  <c r="B94" i="576"/>
  <c r="L63" i="576"/>
  <c r="L64" i="576"/>
  <c r="L65" i="576"/>
  <c r="L66" i="576"/>
  <c r="L67" i="576"/>
  <c r="L68" i="576"/>
  <c r="L69" i="576"/>
  <c r="L70" i="576"/>
  <c r="L71" i="576"/>
  <c r="L72" i="576"/>
  <c r="L73" i="576"/>
  <c r="L74" i="576"/>
  <c r="L75" i="576"/>
  <c r="L92" i="576"/>
  <c r="M63" i="576"/>
  <c r="M64" i="576"/>
  <c r="M65" i="576"/>
  <c r="M66" i="576"/>
  <c r="M67" i="576"/>
  <c r="M68" i="576"/>
  <c r="M69" i="576"/>
  <c r="M70" i="576"/>
  <c r="M71" i="576"/>
  <c r="M72" i="576"/>
  <c r="M73" i="576"/>
  <c r="M74" i="576"/>
  <c r="M75" i="576"/>
  <c r="M92" i="576"/>
  <c r="N63" i="576"/>
  <c r="N64" i="576"/>
  <c r="N65" i="576"/>
  <c r="N66" i="576"/>
  <c r="N67" i="576"/>
  <c r="N68" i="576"/>
  <c r="N69" i="576"/>
  <c r="N70" i="576"/>
  <c r="N71" i="576"/>
  <c r="N72" i="576"/>
  <c r="N73" i="576"/>
  <c r="N74" i="576"/>
  <c r="N75" i="576"/>
  <c r="N92" i="576"/>
  <c r="O63" i="576"/>
  <c r="O64" i="576"/>
  <c r="O65" i="576"/>
  <c r="O66" i="576"/>
  <c r="O67" i="576"/>
  <c r="O68" i="576"/>
  <c r="O69" i="576"/>
  <c r="O70" i="576"/>
  <c r="O71" i="576"/>
  <c r="O72" i="576"/>
  <c r="O73" i="576"/>
  <c r="O74" i="576"/>
  <c r="O75" i="576"/>
  <c r="O92" i="576"/>
  <c r="P63" i="576"/>
  <c r="P64" i="576"/>
  <c r="P65" i="576"/>
  <c r="P66" i="576"/>
  <c r="P67" i="576"/>
  <c r="P68" i="576"/>
  <c r="P69" i="576"/>
  <c r="P70" i="576"/>
  <c r="P71" i="576"/>
  <c r="P72" i="576"/>
  <c r="P73" i="576"/>
  <c r="P74" i="576"/>
  <c r="P75" i="576"/>
  <c r="P92" i="576"/>
  <c r="Q63" i="576"/>
  <c r="Q64" i="576"/>
  <c r="Q65" i="576"/>
  <c r="Q66" i="576"/>
  <c r="Q67" i="576"/>
  <c r="Q68" i="576"/>
  <c r="Q69" i="576"/>
  <c r="Q70" i="576"/>
  <c r="Q71" i="576"/>
  <c r="Q72" i="576"/>
  <c r="Q73" i="576"/>
  <c r="Q74" i="576"/>
  <c r="Q75" i="576"/>
  <c r="Q92" i="576"/>
  <c r="R63" i="576"/>
  <c r="R64" i="576"/>
  <c r="R65" i="576"/>
  <c r="R66" i="576"/>
  <c r="R67" i="576"/>
  <c r="R68" i="576"/>
  <c r="R69" i="576"/>
  <c r="R70" i="576"/>
  <c r="R71" i="576"/>
  <c r="R72" i="576"/>
  <c r="R73" i="576"/>
  <c r="R74" i="576"/>
  <c r="R75" i="576"/>
  <c r="R92" i="576"/>
  <c r="S92" i="576"/>
  <c r="G64" i="576"/>
  <c r="G65" i="576"/>
  <c r="G66" i="576"/>
  <c r="G67" i="576"/>
  <c r="G68" i="576"/>
  <c r="G69" i="576"/>
  <c r="G70" i="576"/>
  <c r="G71" i="576"/>
  <c r="G72" i="576"/>
  <c r="G73" i="576"/>
  <c r="G74" i="576"/>
  <c r="G75" i="576"/>
  <c r="G91" i="576"/>
  <c r="H63" i="576"/>
  <c r="H64" i="576"/>
  <c r="H65" i="576"/>
  <c r="H66" i="576"/>
  <c r="H67" i="576"/>
  <c r="H68" i="576"/>
  <c r="H69" i="576"/>
  <c r="H70" i="576"/>
  <c r="H71" i="576"/>
  <c r="H72" i="576"/>
  <c r="H73" i="576"/>
  <c r="H74" i="576"/>
  <c r="H75" i="576"/>
  <c r="H91" i="576"/>
  <c r="I63" i="576"/>
  <c r="I64" i="576"/>
  <c r="I65" i="576"/>
  <c r="I66" i="576"/>
  <c r="I67" i="576"/>
  <c r="I68" i="576"/>
  <c r="I69" i="576"/>
  <c r="I70" i="576"/>
  <c r="I71" i="576"/>
  <c r="I72" i="576"/>
  <c r="I73" i="576"/>
  <c r="I74" i="576"/>
  <c r="I75" i="576"/>
  <c r="I91" i="576"/>
  <c r="J63" i="576"/>
  <c r="J64" i="576"/>
  <c r="J65" i="576"/>
  <c r="J66" i="576"/>
  <c r="J67" i="576"/>
  <c r="J68" i="576"/>
  <c r="J69" i="576"/>
  <c r="J70" i="576"/>
  <c r="J71" i="576"/>
  <c r="J72" i="576"/>
  <c r="J73" i="576"/>
  <c r="J74" i="576"/>
  <c r="J75" i="576"/>
  <c r="J91" i="576"/>
  <c r="K63" i="576"/>
  <c r="K64" i="576"/>
  <c r="K65" i="576"/>
  <c r="K66" i="576"/>
  <c r="K67" i="576"/>
  <c r="K68" i="576"/>
  <c r="K69" i="576"/>
  <c r="K70" i="576"/>
  <c r="K71" i="576"/>
  <c r="K72" i="576"/>
  <c r="K73" i="576"/>
  <c r="K74" i="576"/>
  <c r="K75" i="576"/>
  <c r="K91" i="576"/>
  <c r="S91" i="576"/>
  <c r="G90" i="576"/>
  <c r="H90" i="576"/>
  <c r="I90" i="576"/>
  <c r="J90" i="576"/>
  <c r="K90" i="576"/>
  <c r="L90" i="576"/>
  <c r="M90" i="576"/>
  <c r="N90" i="576"/>
  <c r="O90" i="576"/>
  <c r="P90" i="576"/>
  <c r="Q90" i="576"/>
  <c r="R90" i="576"/>
  <c r="S90" i="576"/>
  <c r="S89" i="576"/>
  <c r="S88" i="576"/>
  <c r="G84" i="576"/>
  <c r="G85" i="576"/>
  <c r="G87" i="576"/>
  <c r="H84" i="576"/>
  <c r="H85" i="576"/>
  <c r="H87" i="576"/>
  <c r="I84" i="576"/>
  <c r="I85" i="576"/>
  <c r="I87" i="576"/>
  <c r="J84" i="576"/>
  <c r="J85" i="576"/>
  <c r="J87" i="576"/>
  <c r="K84" i="576"/>
  <c r="K85" i="576"/>
  <c r="K87" i="576"/>
  <c r="L84" i="576"/>
  <c r="L85" i="576"/>
  <c r="L87" i="576"/>
  <c r="M84" i="576"/>
  <c r="M85" i="576"/>
  <c r="M87" i="576"/>
  <c r="N84" i="576"/>
  <c r="N85" i="576"/>
  <c r="N87" i="576"/>
  <c r="O84" i="576"/>
  <c r="O85" i="576"/>
  <c r="O87" i="576"/>
  <c r="P84" i="576"/>
  <c r="P85" i="576"/>
  <c r="P87" i="576"/>
  <c r="Q84" i="576"/>
  <c r="Q85" i="576"/>
  <c r="Q87" i="576"/>
  <c r="R84" i="576"/>
  <c r="R85" i="576"/>
  <c r="R87" i="576"/>
  <c r="S87" i="576"/>
  <c r="G86" i="576"/>
  <c r="H86" i="576"/>
  <c r="I86" i="576"/>
  <c r="J86" i="576"/>
  <c r="K86" i="576"/>
  <c r="L86" i="576"/>
  <c r="M86" i="576"/>
  <c r="N86" i="576"/>
  <c r="O86" i="576"/>
  <c r="P86" i="576"/>
  <c r="Q86" i="576"/>
  <c r="R86" i="576"/>
  <c r="S86" i="576"/>
  <c r="S85" i="576"/>
  <c r="S84" i="576"/>
  <c r="L83" i="576"/>
  <c r="M83" i="576"/>
  <c r="N83" i="576"/>
  <c r="O83" i="576"/>
  <c r="P83" i="576"/>
  <c r="Q83" i="576"/>
  <c r="R83" i="576"/>
  <c r="S83" i="576"/>
  <c r="S81" i="576"/>
  <c r="S79" i="576"/>
  <c r="S78" i="576"/>
  <c r="S77" i="576"/>
  <c r="S76" i="576"/>
  <c r="S75" i="576"/>
  <c r="S74" i="576"/>
  <c r="S73" i="576"/>
  <c r="S72" i="576"/>
  <c r="S71" i="576"/>
  <c r="S70" i="576"/>
  <c r="S69" i="576"/>
  <c r="S68" i="576"/>
  <c r="S67" i="576"/>
  <c r="S66" i="576"/>
  <c r="S65" i="576"/>
  <c r="S64" i="576"/>
  <c r="S63" i="576"/>
  <c r="S62" i="576"/>
  <c r="S61" i="576"/>
  <c r="S60" i="576"/>
  <c r="S59" i="576"/>
  <c r="S58" i="576"/>
  <c r="S57" i="576"/>
  <c r="S56" i="576"/>
  <c r="S55" i="576"/>
  <c r="S54" i="576"/>
  <c r="S53" i="576"/>
  <c r="S52" i="576"/>
  <c r="S51" i="576"/>
  <c r="S50" i="576"/>
  <c r="S49" i="576"/>
  <c r="S48" i="576"/>
  <c r="E48" i="576"/>
  <c r="S47" i="576"/>
  <c r="S46" i="576"/>
  <c r="S45" i="576"/>
  <c r="E45" i="576"/>
  <c r="C45" i="576"/>
  <c r="R44" i="576"/>
  <c r="Q44" i="576"/>
  <c r="P44" i="576"/>
  <c r="O44" i="576"/>
  <c r="N44" i="576"/>
  <c r="M44" i="576"/>
  <c r="L44" i="576"/>
  <c r="K44" i="576"/>
  <c r="J44" i="576"/>
  <c r="I44" i="576"/>
  <c r="H44" i="576"/>
  <c r="G44" i="576"/>
  <c r="A44" i="576"/>
  <c r="F12" i="576"/>
  <c r="R9" i="576"/>
  <c r="Q9" i="576"/>
  <c r="P9" i="576"/>
  <c r="O9" i="576"/>
  <c r="N9" i="576"/>
  <c r="M9" i="576"/>
  <c r="L9" i="576"/>
  <c r="K9" i="576"/>
  <c r="J9" i="576"/>
  <c r="I9" i="576"/>
  <c r="H9" i="576"/>
  <c r="H6" i="576"/>
  <c r="I6" i="576"/>
  <c r="J6" i="576"/>
  <c r="K6" i="576"/>
  <c r="L6" i="576"/>
  <c r="M6" i="576"/>
  <c r="N6" i="576"/>
  <c r="O6" i="576"/>
  <c r="P6" i="576"/>
  <c r="Q6" i="576"/>
  <c r="R6" i="576"/>
  <c r="H2" i="576"/>
  <c r="I2" i="576"/>
  <c r="J2" i="576"/>
  <c r="K2" i="576"/>
  <c r="L2" i="576"/>
  <c r="M2" i="576"/>
  <c r="N2" i="576"/>
  <c r="O2" i="576"/>
  <c r="P2" i="576"/>
  <c r="Q2" i="576"/>
  <c r="R2" i="576"/>
  <c r="H1" i="576"/>
  <c r="I1" i="576"/>
  <c r="J1" i="576"/>
  <c r="K1" i="576"/>
  <c r="L1" i="576"/>
  <c r="M1" i="576"/>
  <c r="N1" i="576"/>
  <c r="O1" i="576"/>
  <c r="P1" i="576"/>
  <c r="Q1" i="576"/>
  <c r="R1" i="576"/>
  <c r="B145" i="575"/>
  <c r="B146" i="575"/>
  <c r="B147" i="575"/>
  <c r="B148" i="575"/>
  <c r="B149" i="575"/>
  <c r="B150" i="575"/>
  <c r="B151" i="575"/>
  <c r="B152" i="575"/>
  <c r="B153" i="575"/>
  <c r="B154" i="575"/>
  <c r="B155" i="575"/>
  <c r="B156" i="575"/>
  <c r="B157" i="575"/>
  <c r="B158" i="575"/>
  <c r="B159" i="575"/>
  <c r="B160" i="575"/>
  <c r="B161" i="575"/>
  <c r="B162" i="575"/>
  <c r="B163" i="575"/>
  <c r="B164" i="575"/>
  <c r="B165" i="575"/>
  <c r="B166" i="575"/>
  <c r="B167" i="575"/>
  <c r="B168" i="575"/>
  <c r="B169" i="575"/>
  <c r="B170" i="575"/>
  <c r="B171" i="575"/>
  <c r="B172" i="575"/>
  <c r="B173" i="575"/>
  <c r="B174" i="575"/>
  <c r="B175" i="575"/>
  <c r="B176" i="575"/>
  <c r="B177" i="575"/>
  <c r="B178" i="575"/>
  <c r="B179" i="575"/>
  <c r="B180" i="575"/>
  <c r="B181" i="575"/>
  <c r="B182" i="575"/>
  <c r="B183" i="575"/>
  <c r="B184" i="575"/>
  <c r="B185" i="575"/>
  <c r="B186" i="575"/>
  <c r="B187" i="575"/>
  <c r="B188" i="575"/>
  <c r="B189" i="575"/>
  <c r="B190" i="575"/>
  <c r="B191" i="575"/>
  <c r="B192" i="575"/>
  <c r="H10" i="575"/>
  <c r="I10" i="575"/>
  <c r="J10" i="575"/>
  <c r="K10" i="575"/>
  <c r="L10" i="575"/>
  <c r="M10" i="575"/>
  <c r="N10" i="575"/>
  <c r="O10" i="575"/>
  <c r="P10" i="575"/>
  <c r="Q10" i="575"/>
  <c r="R10" i="575"/>
  <c r="H11" i="575"/>
  <c r="I11" i="575"/>
  <c r="J11" i="575"/>
  <c r="K11" i="575"/>
  <c r="L11" i="575"/>
  <c r="M11" i="575"/>
  <c r="N11" i="575"/>
  <c r="O11" i="575"/>
  <c r="P11" i="575"/>
  <c r="Q11" i="575"/>
  <c r="R11" i="575"/>
  <c r="H4" i="575"/>
  <c r="I4" i="575"/>
  <c r="J4" i="575"/>
  <c r="K4" i="575"/>
  <c r="L4" i="575"/>
  <c r="M4" i="575"/>
  <c r="N4" i="575"/>
  <c r="O4" i="575"/>
  <c r="P4" i="575"/>
  <c r="Q4" i="575"/>
  <c r="R4" i="575"/>
  <c r="R45" i="575"/>
  <c r="H12" i="575"/>
  <c r="I12" i="575"/>
  <c r="J12" i="575"/>
  <c r="K12" i="575"/>
  <c r="L12" i="575"/>
  <c r="M12" i="575"/>
  <c r="N12" i="575"/>
  <c r="O12" i="575"/>
  <c r="P12" i="575"/>
  <c r="Q12" i="575"/>
  <c r="R12" i="575"/>
  <c r="P8" i="575"/>
  <c r="Q8" i="575"/>
  <c r="R8" i="575"/>
  <c r="H13" i="575"/>
  <c r="I13" i="575"/>
  <c r="J13" i="575"/>
  <c r="K13" i="575"/>
  <c r="L13" i="575"/>
  <c r="M13" i="575"/>
  <c r="N13" i="575"/>
  <c r="O13" i="575"/>
  <c r="P13" i="575"/>
  <c r="Q13" i="575"/>
  <c r="R13" i="575"/>
  <c r="H14" i="575"/>
  <c r="I14" i="575"/>
  <c r="J14" i="575"/>
  <c r="K14" i="575"/>
  <c r="L14" i="575"/>
  <c r="M14" i="575"/>
  <c r="N14" i="575"/>
  <c r="O14" i="575"/>
  <c r="P14" i="575"/>
  <c r="Q14" i="575"/>
  <c r="R14" i="575"/>
  <c r="H15" i="575"/>
  <c r="I15" i="575"/>
  <c r="J15" i="575"/>
  <c r="K15" i="575"/>
  <c r="L15" i="575"/>
  <c r="M15" i="575"/>
  <c r="N15" i="575"/>
  <c r="O15" i="575"/>
  <c r="P15" i="575"/>
  <c r="Q15" i="575"/>
  <c r="R15" i="575"/>
  <c r="H16" i="575"/>
  <c r="I16" i="575"/>
  <c r="J16" i="575"/>
  <c r="K16" i="575"/>
  <c r="L16" i="575"/>
  <c r="M16" i="575"/>
  <c r="N16" i="575"/>
  <c r="O16" i="575"/>
  <c r="P16" i="575"/>
  <c r="Q16" i="575"/>
  <c r="R16" i="575"/>
  <c r="H17" i="575"/>
  <c r="I17" i="575"/>
  <c r="J17" i="575"/>
  <c r="K17" i="575"/>
  <c r="L17" i="575"/>
  <c r="M17" i="575"/>
  <c r="N17" i="575"/>
  <c r="O17" i="575"/>
  <c r="P17" i="575"/>
  <c r="Q17" i="575"/>
  <c r="R17" i="575"/>
  <c r="H18" i="575"/>
  <c r="I18" i="575"/>
  <c r="J18" i="575"/>
  <c r="K18" i="575"/>
  <c r="L18" i="575"/>
  <c r="M18" i="575"/>
  <c r="N18" i="575"/>
  <c r="O18" i="575"/>
  <c r="P18" i="575"/>
  <c r="Q18" i="575"/>
  <c r="R18" i="575"/>
  <c r="H19" i="575"/>
  <c r="I19" i="575"/>
  <c r="J19" i="575"/>
  <c r="K19" i="575"/>
  <c r="L19" i="575"/>
  <c r="M19" i="575"/>
  <c r="N19" i="575"/>
  <c r="O19" i="575"/>
  <c r="P19" i="575"/>
  <c r="Q19" i="575"/>
  <c r="R19" i="575"/>
  <c r="H20" i="575"/>
  <c r="I20" i="575"/>
  <c r="J20" i="575"/>
  <c r="K20" i="575"/>
  <c r="L20" i="575"/>
  <c r="M20" i="575"/>
  <c r="N20" i="575"/>
  <c r="O20" i="575"/>
  <c r="P20" i="575"/>
  <c r="Q20" i="575"/>
  <c r="R20" i="575"/>
  <c r="H21" i="575"/>
  <c r="I21" i="575"/>
  <c r="J21" i="575"/>
  <c r="K21" i="575"/>
  <c r="L21" i="575"/>
  <c r="M21" i="575"/>
  <c r="N21" i="575"/>
  <c r="O21" i="575"/>
  <c r="P21" i="575"/>
  <c r="Q21" i="575"/>
  <c r="R21" i="575"/>
  <c r="H22" i="575"/>
  <c r="I22" i="575"/>
  <c r="J22" i="575"/>
  <c r="K22" i="575"/>
  <c r="L22" i="575"/>
  <c r="M22" i="575"/>
  <c r="N22" i="575"/>
  <c r="O22" i="575"/>
  <c r="P22" i="575"/>
  <c r="Q22" i="575"/>
  <c r="R22" i="575"/>
  <c r="H7" i="575"/>
  <c r="I7" i="575"/>
  <c r="J7" i="575"/>
  <c r="K7" i="575"/>
  <c r="L7" i="575"/>
  <c r="M7" i="575"/>
  <c r="N7" i="575"/>
  <c r="O7" i="575"/>
  <c r="P7" i="575"/>
  <c r="Q7" i="575"/>
  <c r="R7" i="575"/>
  <c r="Q26" i="575"/>
  <c r="R26" i="575"/>
  <c r="D45" i="575"/>
  <c r="D46" i="575"/>
  <c r="D47" i="575"/>
  <c r="D48" i="575"/>
  <c r="D49" i="575"/>
  <c r="D50" i="575"/>
  <c r="D51" i="575"/>
  <c r="D52" i="575"/>
  <c r="D53" i="575"/>
  <c r="D54" i="575"/>
  <c r="D56" i="575"/>
  <c r="R93" i="575"/>
  <c r="G45" i="575"/>
  <c r="G93" i="575"/>
  <c r="G59" i="575"/>
  <c r="G82" i="575"/>
  <c r="H45" i="575"/>
  <c r="H25" i="575"/>
  <c r="H93" i="575"/>
  <c r="H59" i="575"/>
  <c r="H82" i="575"/>
  <c r="I45" i="575"/>
  <c r="I25" i="575"/>
  <c r="I93" i="575"/>
  <c r="I59" i="575"/>
  <c r="I82" i="575"/>
  <c r="J45" i="575"/>
  <c r="J25" i="575"/>
  <c r="J93" i="575"/>
  <c r="J59" i="575"/>
  <c r="J82" i="575"/>
  <c r="K45" i="575"/>
  <c r="K25" i="575"/>
  <c r="K93" i="575"/>
  <c r="K59" i="575"/>
  <c r="K82" i="575"/>
  <c r="S82" i="575"/>
  <c r="P38" i="575"/>
  <c r="Q38" i="575"/>
  <c r="R38" i="575"/>
  <c r="R59" i="575"/>
  <c r="R60" i="575"/>
  <c r="R61" i="575"/>
  <c r="R88" i="575"/>
  <c r="R76" i="575"/>
  <c r="R77" i="575"/>
  <c r="R78" i="575"/>
  <c r="R79" i="575"/>
  <c r="H29" i="575"/>
  <c r="I29" i="575"/>
  <c r="J29" i="575"/>
  <c r="K29" i="575"/>
  <c r="L29" i="575"/>
  <c r="M29" i="575"/>
  <c r="N29" i="575"/>
  <c r="O29" i="575"/>
  <c r="P29" i="575"/>
  <c r="Q29" i="575"/>
  <c r="R29" i="575"/>
  <c r="R80" i="575"/>
  <c r="H28" i="575"/>
  <c r="I28" i="575"/>
  <c r="J28" i="575"/>
  <c r="K28" i="575"/>
  <c r="L28" i="575"/>
  <c r="M28" i="575"/>
  <c r="N28" i="575"/>
  <c r="O28" i="575"/>
  <c r="P28" i="575"/>
  <c r="Q28" i="575"/>
  <c r="R28" i="575"/>
  <c r="R81" i="575"/>
  <c r="R89" i="575"/>
  <c r="R190" i="575"/>
  <c r="Q45" i="575"/>
  <c r="Q93" i="575"/>
  <c r="Q59" i="575"/>
  <c r="Q60" i="575"/>
  <c r="Q61" i="575"/>
  <c r="Q88" i="575"/>
  <c r="Q76" i="575"/>
  <c r="Q77" i="575"/>
  <c r="Q78" i="575"/>
  <c r="Q79" i="575"/>
  <c r="Q80" i="575"/>
  <c r="Q81" i="575"/>
  <c r="Q89" i="575"/>
  <c r="Q190" i="575"/>
  <c r="P45" i="575"/>
  <c r="P93" i="575"/>
  <c r="P59" i="575"/>
  <c r="P60" i="575"/>
  <c r="P61" i="575"/>
  <c r="P88" i="575"/>
  <c r="P76" i="575"/>
  <c r="P77" i="575"/>
  <c r="P78" i="575"/>
  <c r="P79" i="575"/>
  <c r="P80" i="575"/>
  <c r="P81" i="575"/>
  <c r="P89" i="575"/>
  <c r="P190" i="575"/>
  <c r="O45" i="575"/>
  <c r="L25" i="575"/>
  <c r="M25" i="575"/>
  <c r="N25" i="575"/>
  <c r="O25" i="575"/>
  <c r="O93" i="575"/>
  <c r="O59" i="575"/>
  <c r="O60" i="575"/>
  <c r="O61" i="575"/>
  <c r="O88" i="575"/>
  <c r="O76" i="575"/>
  <c r="O77" i="575"/>
  <c r="O78" i="575"/>
  <c r="O79" i="575"/>
  <c r="O80" i="575"/>
  <c r="O81" i="575"/>
  <c r="O89" i="575"/>
  <c r="O190" i="575"/>
  <c r="N45" i="575"/>
  <c r="N93" i="575"/>
  <c r="N59" i="575"/>
  <c r="N60" i="575"/>
  <c r="N61" i="575"/>
  <c r="N88" i="575"/>
  <c r="N76" i="575"/>
  <c r="N77" i="575"/>
  <c r="N78" i="575"/>
  <c r="N79" i="575"/>
  <c r="N80" i="575"/>
  <c r="N81" i="575"/>
  <c r="N89" i="575"/>
  <c r="N190" i="575"/>
  <c r="M45" i="575"/>
  <c r="M93" i="575"/>
  <c r="M59" i="575"/>
  <c r="M60" i="575"/>
  <c r="M61" i="575"/>
  <c r="M88" i="575"/>
  <c r="M76" i="575"/>
  <c r="M77" i="575"/>
  <c r="M78" i="575"/>
  <c r="M79" i="575"/>
  <c r="M80" i="575"/>
  <c r="M81" i="575"/>
  <c r="M89" i="575"/>
  <c r="M190" i="575"/>
  <c r="L45" i="575"/>
  <c r="L93" i="575"/>
  <c r="L59" i="575"/>
  <c r="L60" i="575"/>
  <c r="L61" i="575"/>
  <c r="L88" i="575"/>
  <c r="L76" i="575"/>
  <c r="L77" i="575"/>
  <c r="L78" i="575"/>
  <c r="L79" i="575"/>
  <c r="L80" i="575"/>
  <c r="L81" i="575"/>
  <c r="L89" i="575"/>
  <c r="L190" i="575"/>
  <c r="K60" i="575"/>
  <c r="K61" i="575"/>
  <c r="K88" i="575"/>
  <c r="K76" i="575"/>
  <c r="K77" i="575"/>
  <c r="K78" i="575"/>
  <c r="K79" i="575"/>
  <c r="K80" i="575"/>
  <c r="K81" i="575"/>
  <c r="K89" i="575"/>
  <c r="K190" i="575"/>
  <c r="J60" i="575"/>
  <c r="J61" i="575"/>
  <c r="J88" i="575"/>
  <c r="J76" i="575"/>
  <c r="J77" i="575"/>
  <c r="J78" i="575"/>
  <c r="J79" i="575"/>
  <c r="J80" i="575"/>
  <c r="J81" i="575"/>
  <c r="J89" i="575"/>
  <c r="J190" i="575"/>
  <c r="I60" i="575"/>
  <c r="I61" i="575"/>
  <c r="I88" i="575"/>
  <c r="I76" i="575"/>
  <c r="I77" i="575"/>
  <c r="I78" i="575"/>
  <c r="I79" i="575"/>
  <c r="I80" i="575"/>
  <c r="I81" i="575"/>
  <c r="I89" i="575"/>
  <c r="I190" i="575"/>
  <c r="H60" i="575"/>
  <c r="H61" i="575"/>
  <c r="H88" i="575"/>
  <c r="H76" i="575"/>
  <c r="H77" i="575"/>
  <c r="H78" i="575"/>
  <c r="H79" i="575"/>
  <c r="H80" i="575"/>
  <c r="H81" i="575"/>
  <c r="H89" i="575"/>
  <c r="H190" i="575"/>
  <c r="G60" i="575"/>
  <c r="G61" i="575"/>
  <c r="G88" i="575"/>
  <c r="G76" i="575"/>
  <c r="G77" i="575"/>
  <c r="G78" i="575"/>
  <c r="G79" i="575"/>
  <c r="G80" i="575"/>
  <c r="G81" i="575"/>
  <c r="G89" i="575"/>
  <c r="G190" i="575"/>
  <c r="R188" i="575"/>
  <c r="Q188" i="575"/>
  <c r="P188" i="575"/>
  <c r="O188" i="575"/>
  <c r="N188" i="575"/>
  <c r="M188" i="575"/>
  <c r="L188" i="575"/>
  <c r="K188" i="575"/>
  <c r="J188" i="575"/>
  <c r="I188" i="575"/>
  <c r="H188" i="575"/>
  <c r="G188" i="575"/>
  <c r="R187" i="575"/>
  <c r="Q187" i="575"/>
  <c r="P187" i="575"/>
  <c r="O187" i="575"/>
  <c r="N187" i="575"/>
  <c r="M187" i="575"/>
  <c r="L187" i="575"/>
  <c r="K187" i="575"/>
  <c r="J187" i="575"/>
  <c r="I187" i="575"/>
  <c r="H187" i="575"/>
  <c r="G187" i="575"/>
  <c r="R186" i="575"/>
  <c r="Q186" i="575"/>
  <c r="P186" i="575"/>
  <c r="O186" i="575"/>
  <c r="N186" i="575"/>
  <c r="M186" i="575"/>
  <c r="L186" i="575"/>
  <c r="K186" i="575"/>
  <c r="J186" i="575"/>
  <c r="I186" i="575"/>
  <c r="H186" i="575"/>
  <c r="G186" i="575"/>
  <c r="R185" i="575"/>
  <c r="Q185" i="575"/>
  <c r="P185" i="575"/>
  <c r="O185" i="575"/>
  <c r="N185" i="575"/>
  <c r="M185" i="575"/>
  <c r="L185" i="575"/>
  <c r="K185" i="575"/>
  <c r="J185" i="575"/>
  <c r="I185" i="575"/>
  <c r="H185" i="575"/>
  <c r="G185" i="575"/>
  <c r="R184" i="575"/>
  <c r="Q184" i="575"/>
  <c r="P184" i="575"/>
  <c r="O184" i="575"/>
  <c r="N184" i="575"/>
  <c r="M184" i="575"/>
  <c r="L184" i="575"/>
  <c r="K184" i="575"/>
  <c r="J184" i="575"/>
  <c r="I184" i="575"/>
  <c r="H184" i="575"/>
  <c r="G184" i="575"/>
  <c r="R181" i="575"/>
  <c r="Q181" i="575"/>
  <c r="P181" i="575"/>
  <c r="O181" i="575"/>
  <c r="N181" i="575"/>
  <c r="M181" i="575"/>
  <c r="L181" i="575"/>
  <c r="K181" i="575"/>
  <c r="J181" i="575"/>
  <c r="I181" i="575"/>
  <c r="H181" i="575"/>
  <c r="G181" i="575"/>
  <c r="R179" i="575"/>
  <c r="Q179" i="575"/>
  <c r="P179" i="575"/>
  <c r="O179" i="575"/>
  <c r="N179" i="575"/>
  <c r="M179" i="575"/>
  <c r="L179" i="575"/>
  <c r="K179" i="575"/>
  <c r="J179" i="575"/>
  <c r="I179" i="575"/>
  <c r="H179" i="575"/>
  <c r="G179" i="575"/>
  <c r="R178" i="575"/>
  <c r="Q178" i="575"/>
  <c r="P178" i="575"/>
  <c r="O178" i="575"/>
  <c r="N178" i="575"/>
  <c r="M178" i="575"/>
  <c r="L178" i="575"/>
  <c r="K178" i="575"/>
  <c r="J178" i="575"/>
  <c r="I178" i="575"/>
  <c r="H178" i="575"/>
  <c r="G178" i="575"/>
  <c r="R177" i="575"/>
  <c r="Q177" i="575"/>
  <c r="P177" i="575"/>
  <c r="O177" i="575"/>
  <c r="N177" i="575"/>
  <c r="M177" i="575"/>
  <c r="L177" i="575"/>
  <c r="K177" i="575"/>
  <c r="J177" i="575"/>
  <c r="I177" i="575"/>
  <c r="H177" i="575"/>
  <c r="G177" i="575"/>
  <c r="R5" i="575"/>
  <c r="R174" i="575"/>
  <c r="Q5" i="575"/>
  <c r="Q174" i="575"/>
  <c r="P5" i="575"/>
  <c r="P174" i="575"/>
  <c r="O5" i="575"/>
  <c r="O174" i="575"/>
  <c r="N5" i="575"/>
  <c r="N174" i="575"/>
  <c r="M5" i="575"/>
  <c r="M174" i="575"/>
  <c r="L5" i="575"/>
  <c r="L174" i="575"/>
  <c r="K5" i="575"/>
  <c r="K174" i="575"/>
  <c r="J5" i="575"/>
  <c r="J174" i="575"/>
  <c r="I5" i="575"/>
  <c r="I174" i="575"/>
  <c r="H5" i="575"/>
  <c r="H174" i="575"/>
  <c r="G174" i="575"/>
  <c r="R173" i="575"/>
  <c r="Q173" i="575"/>
  <c r="P173" i="575"/>
  <c r="O173" i="575"/>
  <c r="N173" i="575"/>
  <c r="M173" i="575"/>
  <c r="L173" i="575"/>
  <c r="K173" i="575"/>
  <c r="J173" i="575"/>
  <c r="I173" i="575"/>
  <c r="H173" i="575"/>
  <c r="G173" i="575"/>
  <c r="R172" i="575"/>
  <c r="Q172" i="575"/>
  <c r="P172" i="575"/>
  <c r="O172" i="575"/>
  <c r="N172" i="575"/>
  <c r="M172" i="575"/>
  <c r="L172" i="575"/>
  <c r="K172" i="575"/>
  <c r="J172" i="575"/>
  <c r="I172" i="575"/>
  <c r="H172" i="575"/>
  <c r="G172" i="575"/>
  <c r="C54" i="575"/>
  <c r="R171" i="575"/>
  <c r="Q171" i="575"/>
  <c r="P171" i="575"/>
  <c r="O171" i="575"/>
  <c r="N171" i="575"/>
  <c r="M171" i="575"/>
  <c r="L171" i="575"/>
  <c r="K171" i="575"/>
  <c r="J171" i="575"/>
  <c r="I171" i="575"/>
  <c r="H171" i="575"/>
  <c r="G171" i="575"/>
  <c r="C53" i="575"/>
  <c r="R170" i="575"/>
  <c r="Q170" i="575"/>
  <c r="P170" i="575"/>
  <c r="O170" i="575"/>
  <c r="N170" i="575"/>
  <c r="M170" i="575"/>
  <c r="L170" i="575"/>
  <c r="K170" i="575"/>
  <c r="J170" i="575"/>
  <c r="I170" i="575"/>
  <c r="H170" i="575"/>
  <c r="G170" i="575"/>
  <c r="C52" i="575"/>
  <c r="R169" i="575"/>
  <c r="Q169" i="575"/>
  <c r="P169" i="575"/>
  <c r="O169" i="575"/>
  <c r="N169" i="575"/>
  <c r="M169" i="575"/>
  <c r="L169" i="575"/>
  <c r="K169" i="575"/>
  <c r="J169" i="575"/>
  <c r="I169" i="575"/>
  <c r="H169" i="575"/>
  <c r="G169" i="575"/>
  <c r="C51" i="575"/>
  <c r="R168" i="575"/>
  <c r="Q168" i="575"/>
  <c r="P168" i="575"/>
  <c r="O168" i="575"/>
  <c r="N168" i="575"/>
  <c r="M168" i="575"/>
  <c r="L168" i="575"/>
  <c r="K168" i="575"/>
  <c r="J168" i="575"/>
  <c r="I168" i="575"/>
  <c r="H168" i="575"/>
  <c r="G168" i="575"/>
  <c r="C50" i="575"/>
  <c r="R167" i="575"/>
  <c r="Q167" i="575"/>
  <c r="P167" i="575"/>
  <c r="O167" i="575"/>
  <c r="N167" i="575"/>
  <c r="M167" i="575"/>
  <c r="L167" i="575"/>
  <c r="K167" i="575"/>
  <c r="J167" i="575"/>
  <c r="I167" i="575"/>
  <c r="H167" i="575"/>
  <c r="G167" i="575"/>
  <c r="C49" i="575"/>
  <c r="R166" i="575"/>
  <c r="Q166" i="575"/>
  <c r="P166" i="575"/>
  <c r="O166" i="575"/>
  <c r="N166" i="575"/>
  <c r="M166" i="575"/>
  <c r="L166" i="575"/>
  <c r="K166" i="575"/>
  <c r="J166" i="575"/>
  <c r="I166" i="575"/>
  <c r="H166" i="575"/>
  <c r="G166" i="575"/>
  <c r="C48" i="575"/>
  <c r="R165" i="575"/>
  <c r="Q165" i="575"/>
  <c r="P165" i="575"/>
  <c r="O165" i="575"/>
  <c r="N165" i="575"/>
  <c r="M165" i="575"/>
  <c r="L165" i="575"/>
  <c r="K165" i="575"/>
  <c r="J165" i="575"/>
  <c r="I165" i="575"/>
  <c r="H165" i="575"/>
  <c r="G165" i="575"/>
  <c r="C47" i="575"/>
  <c r="R164" i="575"/>
  <c r="Q164" i="575"/>
  <c r="P164" i="575"/>
  <c r="O164" i="575"/>
  <c r="N164" i="575"/>
  <c r="M164" i="575"/>
  <c r="L164" i="575"/>
  <c r="K164" i="575"/>
  <c r="J164" i="575"/>
  <c r="I164" i="575"/>
  <c r="H164" i="575"/>
  <c r="G164" i="575"/>
  <c r="C46" i="575"/>
  <c r="R163" i="575"/>
  <c r="Q163" i="575"/>
  <c r="P163" i="575"/>
  <c r="O163" i="575"/>
  <c r="N163" i="575"/>
  <c r="M163" i="575"/>
  <c r="L163" i="575"/>
  <c r="K163" i="575"/>
  <c r="J163" i="575"/>
  <c r="I163" i="575"/>
  <c r="H163" i="575"/>
  <c r="G163" i="575"/>
  <c r="R162" i="575"/>
  <c r="Q162" i="575"/>
  <c r="P162" i="575"/>
  <c r="O162" i="575"/>
  <c r="N162" i="575"/>
  <c r="M162" i="575"/>
  <c r="L162" i="575"/>
  <c r="K162" i="575"/>
  <c r="J162" i="575"/>
  <c r="I162" i="575"/>
  <c r="H162" i="575"/>
  <c r="G162" i="575"/>
  <c r="R160" i="575"/>
  <c r="Q160" i="575"/>
  <c r="P160" i="575"/>
  <c r="O160" i="575"/>
  <c r="N160" i="575"/>
  <c r="M160" i="575"/>
  <c r="L160" i="575"/>
  <c r="K160" i="575"/>
  <c r="J160" i="575"/>
  <c r="I160" i="575"/>
  <c r="H160" i="575"/>
  <c r="G160" i="575"/>
  <c r="R159" i="575"/>
  <c r="Q159" i="575"/>
  <c r="P159" i="575"/>
  <c r="O159" i="575"/>
  <c r="N159" i="575"/>
  <c r="M159" i="575"/>
  <c r="L159" i="575"/>
  <c r="K159" i="575"/>
  <c r="J159" i="575"/>
  <c r="I159" i="575"/>
  <c r="H159" i="575"/>
  <c r="G159" i="575"/>
  <c r="R158" i="575"/>
  <c r="Q158" i="575"/>
  <c r="P158" i="575"/>
  <c r="O158" i="575"/>
  <c r="N158" i="575"/>
  <c r="M158" i="575"/>
  <c r="L158" i="575"/>
  <c r="K158" i="575"/>
  <c r="J158" i="575"/>
  <c r="I158" i="575"/>
  <c r="H158" i="575"/>
  <c r="G158" i="575"/>
  <c r="E56" i="575"/>
  <c r="E54" i="575"/>
  <c r="E53" i="575"/>
  <c r="E52" i="575"/>
  <c r="E51" i="575"/>
  <c r="E50" i="575"/>
  <c r="E49" i="575"/>
  <c r="E47" i="575"/>
  <c r="E46" i="575"/>
  <c r="R94" i="575"/>
  <c r="Q94" i="575"/>
  <c r="P94" i="575"/>
  <c r="O94" i="575"/>
  <c r="N94" i="575"/>
  <c r="M94" i="575"/>
  <c r="L94" i="575"/>
  <c r="K94" i="575"/>
  <c r="J94" i="575"/>
  <c r="I94" i="575"/>
  <c r="H94" i="575"/>
  <c r="G94" i="575"/>
  <c r="B2" i="575"/>
  <c r="B3" i="575"/>
  <c r="B4" i="575"/>
  <c r="B5" i="575"/>
  <c r="B6" i="575"/>
  <c r="B7" i="575"/>
  <c r="B8" i="575"/>
  <c r="B9" i="575"/>
  <c r="B10" i="575"/>
  <c r="B11" i="575"/>
  <c r="B12" i="575"/>
  <c r="B13" i="575"/>
  <c r="B14" i="575"/>
  <c r="B15" i="575"/>
  <c r="B16" i="575"/>
  <c r="B17" i="575"/>
  <c r="B18" i="575"/>
  <c r="B19" i="575"/>
  <c r="B20" i="575"/>
  <c r="B21" i="575"/>
  <c r="B22" i="575"/>
  <c r="B23" i="575"/>
  <c r="B24" i="575"/>
  <c r="B25" i="575"/>
  <c r="B26" i="575"/>
  <c r="B27" i="575"/>
  <c r="B28" i="575"/>
  <c r="B29" i="575"/>
  <c r="B30" i="575"/>
  <c r="B31" i="575"/>
  <c r="B32" i="575"/>
  <c r="B33" i="575"/>
  <c r="B34" i="575"/>
  <c r="B35" i="575"/>
  <c r="B36" i="575"/>
  <c r="B37" i="575"/>
  <c r="B38" i="575"/>
  <c r="B39" i="575"/>
  <c r="B40" i="575"/>
  <c r="B41" i="575"/>
  <c r="B42" i="575"/>
  <c r="B43" i="575"/>
  <c r="B44" i="575"/>
  <c r="B45" i="575"/>
  <c r="B46" i="575"/>
  <c r="B47" i="575"/>
  <c r="B48" i="575"/>
  <c r="B49" i="575"/>
  <c r="B50" i="575"/>
  <c r="B51" i="575"/>
  <c r="B52" i="575"/>
  <c r="B53" i="575"/>
  <c r="B54" i="575"/>
  <c r="B55" i="575"/>
  <c r="B56" i="575"/>
  <c r="B57" i="575"/>
  <c r="B58" i="575"/>
  <c r="B59" i="575"/>
  <c r="B60" i="575"/>
  <c r="B61" i="575"/>
  <c r="B62" i="575"/>
  <c r="B63" i="575"/>
  <c r="B64" i="575"/>
  <c r="B65" i="575"/>
  <c r="B66" i="575"/>
  <c r="B67" i="575"/>
  <c r="B68" i="575"/>
  <c r="B69" i="575"/>
  <c r="B70" i="575"/>
  <c r="B71" i="575"/>
  <c r="B72" i="575"/>
  <c r="B73" i="575"/>
  <c r="B74" i="575"/>
  <c r="B75" i="575"/>
  <c r="B76" i="575"/>
  <c r="B77" i="575"/>
  <c r="B78" i="575"/>
  <c r="B79" i="575"/>
  <c r="B80" i="575"/>
  <c r="B81" i="575"/>
  <c r="B82" i="575"/>
  <c r="B83" i="575"/>
  <c r="B84" i="575"/>
  <c r="B85" i="575"/>
  <c r="B86" i="575"/>
  <c r="B87" i="575"/>
  <c r="B88" i="575"/>
  <c r="B89" i="575"/>
  <c r="B90" i="575"/>
  <c r="B91" i="575"/>
  <c r="B92" i="575"/>
  <c r="B93" i="575"/>
  <c r="B94" i="575"/>
  <c r="L63" i="575"/>
  <c r="L64" i="575"/>
  <c r="L65" i="575"/>
  <c r="L66" i="575"/>
  <c r="L67" i="575"/>
  <c r="L68" i="575"/>
  <c r="L69" i="575"/>
  <c r="L70" i="575"/>
  <c r="L71" i="575"/>
  <c r="L72" i="575"/>
  <c r="L73" i="575"/>
  <c r="L74" i="575"/>
  <c r="L75" i="575"/>
  <c r="L92" i="575"/>
  <c r="M63" i="575"/>
  <c r="M64" i="575"/>
  <c r="M65" i="575"/>
  <c r="M66" i="575"/>
  <c r="M67" i="575"/>
  <c r="M68" i="575"/>
  <c r="M69" i="575"/>
  <c r="M70" i="575"/>
  <c r="M71" i="575"/>
  <c r="M72" i="575"/>
  <c r="M73" i="575"/>
  <c r="M74" i="575"/>
  <c r="M75" i="575"/>
  <c r="M92" i="575"/>
  <c r="N63" i="575"/>
  <c r="N64" i="575"/>
  <c r="N65" i="575"/>
  <c r="N66" i="575"/>
  <c r="N67" i="575"/>
  <c r="N68" i="575"/>
  <c r="N69" i="575"/>
  <c r="N70" i="575"/>
  <c r="N71" i="575"/>
  <c r="N72" i="575"/>
  <c r="N73" i="575"/>
  <c r="N74" i="575"/>
  <c r="N75" i="575"/>
  <c r="N92" i="575"/>
  <c r="O63" i="575"/>
  <c r="O64" i="575"/>
  <c r="O65" i="575"/>
  <c r="O66" i="575"/>
  <c r="O67" i="575"/>
  <c r="O68" i="575"/>
  <c r="O69" i="575"/>
  <c r="O70" i="575"/>
  <c r="O71" i="575"/>
  <c r="O72" i="575"/>
  <c r="O73" i="575"/>
  <c r="O74" i="575"/>
  <c r="O75" i="575"/>
  <c r="O92" i="575"/>
  <c r="P63" i="575"/>
  <c r="P64" i="575"/>
  <c r="P65" i="575"/>
  <c r="P66" i="575"/>
  <c r="P67" i="575"/>
  <c r="P68" i="575"/>
  <c r="P69" i="575"/>
  <c r="P70" i="575"/>
  <c r="P71" i="575"/>
  <c r="P72" i="575"/>
  <c r="P73" i="575"/>
  <c r="P74" i="575"/>
  <c r="P75" i="575"/>
  <c r="P92" i="575"/>
  <c r="Q63" i="575"/>
  <c r="Q64" i="575"/>
  <c r="Q65" i="575"/>
  <c r="Q66" i="575"/>
  <c r="Q67" i="575"/>
  <c r="Q68" i="575"/>
  <c r="Q69" i="575"/>
  <c r="Q70" i="575"/>
  <c r="Q71" i="575"/>
  <c r="Q72" i="575"/>
  <c r="Q73" i="575"/>
  <c r="Q74" i="575"/>
  <c r="Q75" i="575"/>
  <c r="Q92" i="575"/>
  <c r="R63" i="575"/>
  <c r="R64" i="575"/>
  <c r="R65" i="575"/>
  <c r="R66" i="575"/>
  <c r="R67" i="575"/>
  <c r="R68" i="575"/>
  <c r="R69" i="575"/>
  <c r="R70" i="575"/>
  <c r="R71" i="575"/>
  <c r="R72" i="575"/>
  <c r="R73" i="575"/>
  <c r="R74" i="575"/>
  <c r="R75" i="575"/>
  <c r="R92" i="575"/>
  <c r="S92" i="575"/>
  <c r="G64" i="575"/>
  <c r="G65" i="575"/>
  <c r="G66" i="575"/>
  <c r="G67" i="575"/>
  <c r="G68" i="575"/>
  <c r="G69" i="575"/>
  <c r="G70" i="575"/>
  <c r="G71" i="575"/>
  <c r="G72" i="575"/>
  <c r="G73" i="575"/>
  <c r="G74" i="575"/>
  <c r="G75" i="575"/>
  <c r="G91" i="575"/>
  <c r="H63" i="575"/>
  <c r="H64" i="575"/>
  <c r="H65" i="575"/>
  <c r="H66" i="575"/>
  <c r="H67" i="575"/>
  <c r="H68" i="575"/>
  <c r="H69" i="575"/>
  <c r="H70" i="575"/>
  <c r="H71" i="575"/>
  <c r="H72" i="575"/>
  <c r="H73" i="575"/>
  <c r="H74" i="575"/>
  <c r="H75" i="575"/>
  <c r="H91" i="575"/>
  <c r="I63" i="575"/>
  <c r="I64" i="575"/>
  <c r="I65" i="575"/>
  <c r="I66" i="575"/>
  <c r="I67" i="575"/>
  <c r="I68" i="575"/>
  <c r="I69" i="575"/>
  <c r="I70" i="575"/>
  <c r="I71" i="575"/>
  <c r="I72" i="575"/>
  <c r="I73" i="575"/>
  <c r="I74" i="575"/>
  <c r="I75" i="575"/>
  <c r="I91" i="575"/>
  <c r="J63" i="575"/>
  <c r="J64" i="575"/>
  <c r="J65" i="575"/>
  <c r="J66" i="575"/>
  <c r="J67" i="575"/>
  <c r="J68" i="575"/>
  <c r="J69" i="575"/>
  <c r="J70" i="575"/>
  <c r="J71" i="575"/>
  <c r="J72" i="575"/>
  <c r="J73" i="575"/>
  <c r="J74" i="575"/>
  <c r="J75" i="575"/>
  <c r="J91" i="575"/>
  <c r="K63" i="575"/>
  <c r="K64" i="575"/>
  <c r="K65" i="575"/>
  <c r="K66" i="575"/>
  <c r="K67" i="575"/>
  <c r="K68" i="575"/>
  <c r="K69" i="575"/>
  <c r="K70" i="575"/>
  <c r="K71" i="575"/>
  <c r="K72" i="575"/>
  <c r="K73" i="575"/>
  <c r="K74" i="575"/>
  <c r="K75" i="575"/>
  <c r="K91" i="575"/>
  <c r="S91" i="575"/>
  <c r="G90" i="575"/>
  <c r="H90" i="575"/>
  <c r="I90" i="575"/>
  <c r="J90" i="575"/>
  <c r="K90" i="575"/>
  <c r="L90" i="575"/>
  <c r="M90" i="575"/>
  <c r="N90" i="575"/>
  <c r="O90" i="575"/>
  <c r="P90" i="575"/>
  <c r="Q90" i="575"/>
  <c r="R90" i="575"/>
  <c r="S90" i="575"/>
  <c r="S89" i="575"/>
  <c r="S88" i="575"/>
  <c r="G84" i="575"/>
  <c r="G85" i="575"/>
  <c r="G87" i="575"/>
  <c r="H84" i="575"/>
  <c r="H85" i="575"/>
  <c r="H87" i="575"/>
  <c r="I84" i="575"/>
  <c r="I85" i="575"/>
  <c r="I87" i="575"/>
  <c r="J84" i="575"/>
  <c r="J85" i="575"/>
  <c r="J87" i="575"/>
  <c r="K84" i="575"/>
  <c r="K85" i="575"/>
  <c r="K87" i="575"/>
  <c r="L84" i="575"/>
  <c r="L85" i="575"/>
  <c r="L87" i="575"/>
  <c r="M84" i="575"/>
  <c r="M85" i="575"/>
  <c r="M87" i="575"/>
  <c r="N84" i="575"/>
  <c r="N85" i="575"/>
  <c r="N87" i="575"/>
  <c r="O84" i="575"/>
  <c r="O85" i="575"/>
  <c r="O87" i="575"/>
  <c r="P84" i="575"/>
  <c r="P85" i="575"/>
  <c r="P87" i="575"/>
  <c r="Q84" i="575"/>
  <c r="Q85" i="575"/>
  <c r="Q87" i="575"/>
  <c r="R84" i="575"/>
  <c r="R85" i="575"/>
  <c r="R87" i="575"/>
  <c r="S87" i="575"/>
  <c r="G86" i="575"/>
  <c r="H86" i="575"/>
  <c r="I86" i="575"/>
  <c r="J86" i="575"/>
  <c r="K86" i="575"/>
  <c r="L86" i="575"/>
  <c r="M86" i="575"/>
  <c r="N86" i="575"/>
  <c r="O86" i="575"/>
  <c r="P86" i="575"/>
  <c r="Q86" i="575"/>
  <c r="R86" i="575"/>
  <c r="S86" i="575"/>
  <c r="S85" i="575"/>
  <c r="S84" i="575"/>
  <c r="L83" i="575"/>
  <c r="M83" i="575"/>
  <c r="N83" i="575"/>
  <c r="O83" i="575"/>
  <c r="P83" i="575"/>
  <c r="Q83" i="575"/>
  <c r="R83" i="575"/>
  <c r="S83" i="575"/>
  <c r="S81" i="575"/>
  <c r="S79" i="575"/>
  <c r="S78" i="575"/>
  <c r="S77" i="575"/>
  <c r="S76" i="575"/>
  <c r="S75" i="575"/>
  <c r="S74" i="575"/>
  <c r="S73" i="575"/>
  <c r="S72" i="575"/>
  <c r="S71" i="575"/>
  <c r="S70" i="575"/>
  <c r="S69" i="575"/>
  <c r="S68" i="575"/>
  <c r="S67" i="575"/>
  <c r="S66" i="575"/>
  <c r="S65" i="575"/>
  <c r="S64" i="575"/>
  <c r="S63" i="575"/>
  <c r="S62" i="575"/>
  <c r="S61" i="575"/>
  <c r="S60" i="575"/>
  <c r="S59" i="575"/>
  <c r="S58" i="575"/>
  <c r="S57" i="575"/>
  <c r="S56" i="575"/>
  <c r="S55" i="575"/>
  <c r="S54" i="575"/>
  <c r="S53" i="575"/>
  <c r="S52" i="575"/>
  <c r="S51" i="575"/>
  <c r="S50" i="575"/>
  <c r="S49" i="575"/>
  <c r="S48" i="575"/>
  <c r="E48" i="575"/>
  <c r="S47" i="575"/>
  <c r="S46" i="575"/>
  <c r="S45" i="575"/>
  <c r="E45" i="575"/>
  <c r="C45" i="575"/>
  <c r="R44" i="575"/>
  <c r="Q44" i="575"/>
  <c r="P44" i="575"/>
  <c r="O44" i="575"/>
  <c r="N44" i="575"/>
  <c r="M44" i="575"/>
  <c r="L44" i="575"/>
  <c r="K44" i="575"/>
  <c r="J44" i="575"/>
  <c r="I44" i="575"/>
  <c r="H44" i="575"/>
  <c r="G44" i="575"/>
  <c r="A44" i="575"/>
  <c r="F12" i="575"/>
  <c r="R9" i="575"/>
  <c r="Q9" i="575"/>
  <c r="P9" i="575"/>
  <c r="O9" i="575"/>
  <c r="N9" i="575"/>
  <c r="M9" i="575"/>
  <c r="L9" i="575"/>
  <c r="K9" i="575"/>
  <c r="J9" i="575"/>
  <c r="I9" i="575"/>
  <c r="H9" i="575"/>
  <c r="H6" i="575"/>
  <c r="I6" i="575"/>
  <c r="J6" i="575"/>
  <c r="K6" i="575"/>
  <c r="L6" i="575"/>
  <c r="M6" i="575"/>
  <c r="N6" i="575"/>
  <c r="O6" i="575"/>
  <c r="P6" i="575"/>
  <c r="Q6" i="575"/>
  <c r="R6" i="575"/>
  <c r="H2" i="575"/>
  <c r="I2" i="575"/>
  <c r="J2" i="575"/>
  <c r="K2" i="575"/>
  <c r="L2" i="575"/>
  <c r="M2" i="575"/>
  <c r="N2" i="575"/>
  <c r="O2" i="575"/>
  <c r="P2" i="575"/>
  <c r="Q2" i="575"/>
  <c r="R2" i="575"/>
  <c r="H1" i="575"/>
  <c r="I1" i="575"/>
  <c r="J1" i="575"/>
  <c r="K1" i="575"/>
  <c r="L1" i="575"/>
  <c r="M1" i="575"/>
  <c r="N1" i="575"/>
  <c r="O1" i="575"/>
  <c r="P1" i="575"/>
  <c r="Q1" i="575"/>
  <c r="R1" i="575"/>
  <c r="B145" i="574"/>
  <c r="B146" i="574"/>
  <c r="B147" i="574"/>
  <c r="B148" i="574"/>
  <c r="B149" i="574"/>
  <c r="B150" i="574"/>
  <c r="B151" i="574"/>
  <c r="B152" i="574"/>
  <c r="B153" i="574"/>
  <c r="B154" i="574"/>
  <c r="B155" i="574"/>
  <c r="B156" i="574"/>
  <c r="B157" i="574"/>
  <c r="B158" i="574"/>
  <c r="B159" i="574"/>
  <c r="B160" i="574"/>
  <c r="B161" i="574"/>
  <c r="B162" i="574"/>
  <c r="B163" i="574"/>
  <c r="B164" i="574"/>
  <c r="B165" i="574"/>
  <c r="B166" i="574"/>
  <c r="B167" i="574"/>
  <c r="B168" i="574"/>
  <c r="B169" i="574"/>
  <c r="B170" i="574"/>
  <c r="B171" i="574"/>
  <c r="B172" i="574"/>
  <c r="B173" i="574"/>
  <c r="B174" i="574"/>
  <c r="B175" i="574"/>
  <c r="B176" i="574"/>
  <c r="B177" i="574"/>
  <c r="B178" i="574"/>
  <c r="B179" i="574"/>
  <c r="B180" i="574"/>
  <c r="B181" i="574"/>
  <c r="B182" i="574"/>
  <c r="B183" i="574"/>
  <c r="B184" i="574"/>
  <c r="B185" i="574"/>
  <c r="B186" i="574"/>
  <c r="B187" i="574"/>
  <c r="B188" i="574"/>
  <c r="B189" i="574"/>
  <c r="B190" i="574"/>
  <c r="B191" i="574"/>
  <c r="B192" i="574"/>
  <c r="H10" i="574"/>
  <c r="I10" i="574"/>
  <c r="J10" i="574"/>
  <c r="K10" i="574"/>
  <c r="L10" i="574"/>
  <c r="M10" i="574"/>
  <c r="N10" i="574"/>
  <c r="O10" i="574"/>
  <c r="P10" i="574"/>
  <c r="Q10" i="574"/>
  <c r="R10" i="574"/>
  <c r="H11" i="574"/>
  <c r="I11" i="574"/>
  <c r="J11" i="574"/>
  <c r="K11" i="574"/>
  <c r="L11" i="574"/>
  <c r="M11" i="574"/>
  <c r="N11" i="574"/>
  <c r="O11" i="574"/>
  <c r="P11" i="574"/>
  <c r="Q11" i="574"/>
  <c r="R11" i="574"/>
  <c r="H4" i="574"/>
  <c r="I4" i="574"/>
  <c r="J4" i="574"/>
  <c r="K4" i="574"/>
  <c r="L4" i="574"/>
  <c r="M4" i="574"/>
  <c r="N4" i="574"/>
  <c r="O4" i="574"/>
  <c r="P4" i="574"/>
  <c r="Q4" i="574"/>
  <c r="R4" i="574"/>
  <c r="R45" i="574"/>
  <c r="H12" i="574"/>
  <c r="I12" i="574"/>
  <c r="J12" i="574"/>
  <c r="K12" i="574"/>
  <c r="L12" i="574"/>
  <c r="M12" i="574"/>
  <c r="N12" i="574"/>
  <c r="O12" i="574"/>
  <c r="P12" i="574"/>
  <c r="Q12" i="574"/>
  <c r="R12" i="574"/>
  <c r="P8" i="574"/>
  <c r="Q8" i="574"/>
  <c r="R8" i="574"/>
  <c r="H13" i="574"/>
  <c r="I13" i="574"/>
  <c r="J13" i="574"/>
  <c r="K13" i="574"/>
  <c r="L13" i="574"/>
  <c r="M13" i="574"/>
  <c r="N13" i="574"/>
  <c r="O13" i="574"/>
  <c r="P13" i="574"/>
  <c r="Q13" i="574"/>
  <c r="R13" i="574"/>
  <c r="H14" i="574"/>
  <c r="I14" i="574"/>
  <c r="J14" i="574"/>
  <c r="K14" i="574"/>
  <c r="L14" i="574"/>
  <c r="M14" i="574"/>
  <c r="N14" i="574"/>
  <c r="O14" i="574"/>
  <c r="P14" i="574"/>
  <c r="Q14" i="574"/>
  <c r="R14" i="574"/>
  <c r="H15" i="574"/>
  <c r="I15" i="574"/>
  <c r="J15" i="574"/>
  <c r="K15" i="574"/>
  <c r="L15" i="574"/>
  <c r="M15" i="574"/>
  <c r="N15" i="574"/>
  <c r="O15" i="574"/>
  <c r="P15" i="574"/>
  <c r="Q15" i="574"/>
  <c r="R15" i="574"/>
  <c r="H16" i="574"/>
  <c r="I16" i="574"/>
  <c r="J16" i="574"/>
  <c r="K16" i="574"/>
  <c r="L16" i="574"/>
  <c r="M16" i="574"/>
  <c r="N16" i="574"/>
  <c r="O16" i="574"/>
  <c r="P16" i="574"/>
  <c r="Q16" i="574"/>
  <c r="R16" i="574"/>
  <c r="H17" i="574"/>
  <c r="I17" i="574"/>
  <c r="J17" i="574"/>
  <c r="K17" i="574"/>
  <c r="L17" i="574"/>
  <c r="M17" i="574"/>
  <c r="N17" i="574"/>
  <c r="O17" i="574"/>
  <c r="P17" i="574"/>
  <c r="Q17" i="574"/>
  <c r="R17" i="574"/>
  <c r="H18" i="574"/>
  <c r="I18" i="574"/>
  <c r="J18" i="574"/>
  <c r="K18" i="574"/>
  <c r="L18" i="574"/>
  <c r="M18" i="574"/>
  <c r="N18" i="574"/>
  <c r="O18" i="574"/>
  <c r="P18" i="574"/>
  <c r="Q18" i="574"/>
  <c r="R18" i="574"/>
  <c r="H19" i="574"/>
  <c r="I19" i="574"/>
  <c r="J19" i="574"/>
  <c r="K19" i="574"/>
  <c r="L19" i="574"/>
  <c r="M19" i="574"/>
  <c r="N19" i="574"/>
  <c r="O19" i="574"/>
  <c r="P19" i="574"/>
  <c r="Q19" i="574"/>
  <c r="R19" i="574"/>
  <c r="H20" i="574"/>
  <c r="I20" i="574"/>
  <c r="J20" i="574"/>
  <c r="K20" i="574"/>
  <c r="L20" i="574"/>
  <c r="M20" i="574"/>
  <c r="N20" i="574"/>
  <c r="O20" i="574"/>
  <c r="P20" i="574"/>
  <c r="Q20" i="574"/>
  <c r="R20" i="574"/>
  <c r="H21" i="574"/>
  <c r="I21" i="574"/>
  <c r="J21" i="574"/>
  <c r="K21" i="574"/>
  <c r="L21" i="574"/>
  <c r="M21" i="574"/>
  <c r="N21" i="574"/>
  <c r="O21" i="574"/>
  <c r="P21" i="574"/>
  <c r="Q21" i="574"/>
  <c r="R21" i="574"/>
  <c r="H22" i="574"/>
  <c r="I22" i="574"/>
  <c r="J22" i="574"/>
  <c r="K22" i="574"/>
  <c r="L22" i="574"/>
  <c r="M22" i="574"/>
  <c r="N22" i="574"/>
  <c r="O22" i="574"/>
  <c r="P22" i="574"/>
  <c r="Q22" i="574"/>
  <c r="R22" i="574"/>
  <c r="H7" i="574"/>
  <c r="I7" i="574"/>
  <c r="J7" i="574"/>
  <c r="K7" i="574"/>
  <c r="L7" i="574"/>
  <c r="M7" i="574"/>
  <c r="N7" i="574"/>
  <c r="O7" i="574"/>
  <c r="P7" i="574"/>
  <c r="Q7" i="574"/>
  <c r="R7" i="574"/>
  <c r="Q26" i="574"/>
  <c r="R26" i="574"/>
  <c r="D45" i="574"/>
  <c r="D46" i="574"/>
  <c r="D47" i="574"/>
  <c r="D48" i="574"/>
  <c r="D49" i="574"/>
  <c r="D50" i="574"/>
  <c r="D51" i="574"/>
  <c r="D52" i="574"/>
  <c r="D53" i="574"/>
  <c r="D54" i="574"/>
  <c r="D56" i="574"/>
  <c r="R93" i="574"/>
  <c r="G45" i="574"/>
  <c r="G93" i="574"/>
  <c r="G59" i="574"/>
  <c r="G82" i="574"/>
  <c r="H45" i="574"/>
  <c r="H25" i="574"/>
  <c r="H93" i="574"/>
  <c r="H59" i="574"/>
  <c r="H82" i="574"/>
  <c r="I45" i="574"/>
  <c r="I25" i="574"/>
  <c r="I93" i="574"/>
  <c r="I59" i="574"/>
  <c r="I82" i="574"/>
  <c r="J45" i="574"/>
  <c r="J25" i="574"/>
  <c r="J93" i="574"/>
  <c r="J59" i="574"/>
  <c r="J82" i="574"/>
  <c r="K45" i="574"/>
  <c r="K25" i="574"/>
  <c r="K93" i="574"/>
  <c r="K59" i="574"/>
  <c r="K82" i="574"/>
  <c r="S82" i="574"/>
  <c r="P38" i="574"/>
  <c r="Q38" i="574"/>
  <c r="R38" i="574"/>
  <c r="R59" i="574"/>
  <c r="R60" i="574"/>
  <c r="R61" i="574"/>
  <c r="R88" i="574"/>
  <c r="R76" i="574"/>
  <c r="R77" i="574"/>
  <c r="R78" i="574"/>
  <c r="R79" i="574"/>
  <c r="H29" i="574"/>
  <c r="I29" i="574"/>
  <c r="J29" i="574"/>
  <c r="K29" i="574"/>
  <c r="L29" i="574"/>
  <c r="M29" i="574"/>
  <c r="N29" i="574"/>
  <c r="O29" i="574"/>
  <c r="P29" i="574"/>
  <c r="Q29" i="574"/>
  <c r="R29" i="574"/>
  <c r="R80" i="574"/>
  <c r="H28" i="574"/>
  <c r="I28" i="574"/>
  <c r="J28" i="574"/>
  <c r="K28" i="574"/>
  <c r="L28" i="574"/>
  <c r="M28" i="574"/>
  <c r="N28" i="574"/>
  <c r="O28" i="574"/>
  <c r="P28" i="574"/>
  <c r="Q28" i="574"/>
  <c r="R28" i="574"/>
  <c r="R81" i="574"/>
  <c r="R89" i="574"/>
  <c r="R190" i="574"/>
  <c r="Q45" i="574"/>
  <c r="Q93" i="574"/>
  <c r="Q59" i="574"/>
  <c r="Q60" i="574"/>
  <c r="Q61" i="574"/>
  <c r="Q88" i="574"/>
  <c r="Q76" i="574"/>
  <c r="Q77" i="574"/>
  <c r="Q78" i="574"/>
  <c r="Q79" i="574"/>
  <c r="Q80" i="574"/>
  <c r="Q81" i="574"/>
  <c r="Q89" i="574"/>
  <c r="Q190" i="574"/>
  <c r="P45" i="574"/>
  <c r="P93" i="574"/>
  <c r="P59" i="574"/>
  <c r="P60" i="574"/>
  <c r="P61" i="574"/>
  <c r="P88" i="574"/>
  <c r="P76" i="574"/>
  <c r="P77" i="574"/>
  <c r="P78" i="574"/>
  <c r="P79" i="574"/>
  <c r="P80" i="574"/>
  <c r="P81" i="574"/>
  <c r="P89" i="574"/>
  <c r="P190" i="574"/>
  <c r="O45" i="574"/>
  <c r="L25" i="574"/>
  <c r="M25" i="574"/>
  <c r="N25" i="574"/>
  <c r="O25" i="574"/>
  <c r="O93" i="574"/>
  <c r="O59" i="574"/>
  <c r="O60" i="574"/>
  <c r="O61" i="574"/>
  <c r="O88" i="574"/>
  <c r="O76" i="574"/>
  <c r="O77" i="574"/>
  <c r="O78" i="574"/>
  <c r="O79" i="574"/>
  <c r="O80" i="574"/>
  <c r="O81" i="574"/>
  <c r="O89" i="574"/>
  <c r="O190" i="574"/>
  <c r="N45" i="574"/>
  <c r="N93" i="574"/>
  <c r="N59" i="574"/>
  <c r="N60" i="574"/>
  <c r="N61" i="574"/>
  <c r="N88" i="574"/>
  <c r="N76" i="574"/>
  <c r="N77" i="574"/>
  <c r="N78" i="574"/>
  <c r="N79" i="574"/>
  <c r="N80" i="574"/>
  <c r="N81" i="574"/>
  <c r="N89" i="574"/>
  <c r="N190" i="574"/>
  <c r="M45" i="574"/>
  <c r="M93" i="574"/>
  <c r="M59" i="574"/>
  <c r="M60" i="574"/>
  <c r="M61" i="574"/>
  <c r="M88" i="574"/>
  <c r="M76" i="574"/>
  <c r="M77" i="574"/>
  <c r="M78" i="574"/>
  <c r="M79" i="574"/>
  <c r="M80" i="574"/>
  <c r="M81" i="574"/>
  <c r="M89" i="574"/>
  <c r="M190" i="574"/>
  <c r="L45" i="574"/>
  <c r="L93" i="574"/>
  <c r="L59" i="574"/>
  <c r="L60" i="574"/>
  <c r="L61" i="574"/>
  <c r="L88" i="574"/>
  <c r="L76" i="574"/>
  <c r="L77" i="574"/>
  <c r="L78" i="574"/>
  <c r="L79" i="574"/>
  <c r="L80" i="574"/>
  <c r="L81" i="574"/>
  <c r="L89" i="574"/>
  <c r="L190" i="574"/>
  <c r="K60" i="574"/>
  <c r="K61" i="574"/>
  <c r="K88" i="574"/>
  <c r="K76" i="574"/>
  <c r="K77" i="574"/>
  <c r="K78" i="574"/>
  <c r="K79" i="574"/>
  <c r="K80" i="574"/>
  <c r="K81" i="574"/>
  <c r="K89" i="574"/>
  <c r="K190" i="574"/>
  <c r="J60" i="574"/>
  <c r="J61" i="574"/>
  <c r="J88" i="574"/>
  <c r="J76" i="574"/>
  <c r="J77" i="574"/>
  <c r="J78" i="574"/>
  <c r="J79" i="574"/>
  <c r="J80" i="574"/>
  <c r="J81" i="574"/>
  <c r="J89" i="574"/>
  <c r="J190" i="574"/>
  <c r="I60" i="574"/>
  <c r="I61" i="574"/>
  <c r="I88" i="574"/>
  <c r="I76" i="574"/>
  <c r="I77" i="574"/>
  <c r="I78" i="574"/>
  <c r="I79" i="574"/>
  <c r="I80" i="574"/>
  <c r="I81" i="574"/>
  <c r="I89" i="574"/>
  <c r="I190" i="574"/>
  <c r="H60" i="574"/>
  <c r="H61" i="574"/>
  <c r="H88" i="574"/>
  <c r="H76" i="574"/>
  <c r="H77" i="574"/>
  <c r="H78" i="574"/>
  <c r="H79" i="574"/>
  <c r="H80" i="574"/>
  <c r="H81" i="574"/>
  <c r="H89" i="574"/>
  <c r="H190" i="574"/>
  <c r="G60" i="574"/>
  <c r="G61" i="574"/>
  <c r="G88" i="574"/>
  <c r="G76" i="574"/>
  <c r="G77" i="574"/>
  <c r="G78" i="574"/>
  <c r="G79" i="574"/>
  <c r="G80" i="574"/>
  <c r="G81" i="574"/>
  <c r="G89" i="574"/>
  <c r="G190" i="574"/>
  <c r="R188" i="574"/>
  <c r="Q188" i="574"/>
  <c r="P188" i="574"/>
  <c r="O188" i="574"/>
  <c r="N188" i="574"/>
  <c r="M188" i="574"/>
  <c r="L188" i="574"/>
  <c r="K188" i="574"/>
  <c r="J188" i="574"/>
  <c r="I188" i="574"/>
  <c r="H188" i="574"/>
  <c r="G188" i="574"/>
  <c r="R187" i="574"/>
  <c r="Q187" i="574"/>
  <c r="P187" i="574"/>
  <c r="O187" i="574"/>
  <c r="N187" i="574"/>
  <c r="M187" i="574"/>
  <c r="L187" i="574"/>
  <c r="K187" i="574"/>
  <c r="J187" i="574"/>
  <c r="I187" i="574"/>
  <c r="H187" i="574"/>
  <c r="G187" i="574"/>
  <c r="R186" i="574"/>
  <c r="Q186" i="574"/>
  <c r="P186" i="574"/>
  <c r="O186" i="574"/>
  <c r="N186" i="574"/>
  <c r="M186" i="574"/>
  <c r="L186" i="574"/>
  <c r="K186" i="574"/>
  <c r="J186" i="574"/>
  <c r="I186" i="574"/>
  <c r="H186" i="574"/>
  <c r="G186" i="574"/>
  <c r="R185" i="574"/>
  <c r="Q185" i="574"/>
  <c r="P185" i="574"/>
  <c r="O185" i="574"/>
  <c r="N185" i="574"/>
  <c r="M185" i="574"/>
  <c r="L185" i="574"/>
  <c r="K185" i="574"/>
  <c r="J185" i="574"/>
  <c r="I185" i="574"/>
  <c r="H185" i="574"/>
  <c r="G185" i="574"/>
  <c r="R184" i="574"/>
  <c r="Q184" i="574"/>
  <c r="P184" i="574"/>
  <c r="O184" i="574"/>
  <c r="N184" i="574"/>
  <c r="M184" i="574"/>
  <c r="L184" i="574"/>
  <c r="K184" i="574"/>
  <c r="J184" i="574"/>
  <c r="I184" i="574"/>
  <c r="H184" i="574"/>
  <c r="G184" i="574"/>
  <c r="R181" i="574"/>
  <c r="Q181" i="574"/>
  <c r="P181" i="574"/>
  <c r="O181" i="574"/>
  <c r="N181" i="574"/>
  <c r="M181" i="574"/>
  <c r="L181" i="574"/>
  <c r="K181" i="574"/>
  <c r="J181" i="574"/>
  <c r="I181" i="574"/>
  <c r="H181" i="574"/>
  <c r="G181" i="574"/>
  <c r="R179" i="574"/>
  <c r="Q179" i="574"/>
  <c r="P179" i="574"/>
  <c r="O179" i="574"/>
  <c r="N179" i="574"/>
  <c r="M179" i="574"/>
  <c r="L179" i="574"/>
  <c r="K179" i="574"/>
  <c r="J179" i="574"/>
  <c r="I179" i="574"/>
  <c r="H179" i="574"/>
  <c r="G179" i="574"/>
  <c r="R178" i="574"/>
  <c r="Q178" i="574"/>
  <c r="P178" i="574"/>
  <c r="O178" i="574"/>
  <c r="N178" i="574"/>
  <c r="M178" i="574"/>
  <c r="L178" i="574"/>
  <c r="K178" i="574"/>
  <c r="J178" i="574"/>
  <c r="I178" i="574"/>
  <c r="H178" i="574"/>
  <c r="G178" i="574"/>
  <c r="R177" i="574"/>
  <c r="Q177" i="574"/>
  <c r="P177" i="574"/>
  <c r="O177" i="574"/>
  <c r="N177" i="574"/>
  <c r="M177" i="574"/>
  <c r="L177" i="574"/>
  <c r="K177" i="574"/>
  <c r="J177" i="574"/>
  <c r="I177" i="574"/>
  <c r="H177" i="574"/>
  <c r="G177" i="574"/>
  <c r="R5" i="574"/>
  <c r="R174" i="574"/>
  <c r="Q5" i="574"/>
  <c r="Q174" i="574"/>
  <c r="P5" i="574"/>
  <c r="P174" i="574"/>
  <c r="O5" i="574"/>
  <c r="O174" i="574"/>
  <c r="N5" i="574"/>
  <c r="N174" i="574"/>
  <c r="M5" i="574"/>
  <c r="M174" i="574"/>
  <c r="L5" i="574"/>
  <c r="L174" i="574"/>
  <c r="K5" i="574"/>
  <c r="K174" i="574"/>
  <c r="J5" i="574"/>
  <c r="J174" i="574"/>
  <c r="I5" i="574"/>
  <c r="I174" i="574"/>
  <c r="H5" i="574"/>
  <c r="H174" i="574"/>
  <c r="G174" i="574"/>
  <c r="R173" i="574"/>
  <c r="Q173" i="574"/>
  <c r="P173" i="574"/>
  <c r="O173" i="574"/>
  <c r="N173" i="574"/>
  <c r="M173" i="574"/>
  <c r="L173" i="574"/>
  <c r="K173" i="574"/>
  <c r="J173" i="574"/>
  <c r="I173" i="574"/>
  <c r="H173" i="574"/>
  <c r="G173" i="574"/>
  <c r="R172" i="574"/>
  <c r="Q172" i="574"/>
  <c r="P172" i="574"/>
  <c r="O172" i="574"/>
  <c r="N172" i="574"/>
  <c r="M172" i="574"/>
  <c r="L172" i="574"/>
  <c r="K172" i="574"/>
  <c r="J172" i="574"/>
  <c r="I172" i="574"/>
  <c r="H172" i="574"/>
  <c r="G172" i="574"/>
  <c r="C54" i="574"/>
  <c r="R171" i="574"/>
  <c r="Q171" i="574"/>
  <c r="P171" i="574"/>
  <c r="O171" i="574"/>
  <c r="N171" i="574"/>
  <c r="M171" i="574"/>
  <c r="L171" i="574"/>
  <c r="K171" i="574"/>
  <c r="J171" i="574"/>
  <c r="I171" i="574"/>
  <c r="H171" i="574"/>
  <c r="G171" i="574"/>
  <c r="C53" i="574"/>
  <c r="R170" i="574"/>
  <c r="Q170" i="574"/>
  <c r="P170" i="574"/>
  <c r="O170" i="574"/>
  <c r="N170" i="574"/>
  <c r="M170" i="574"/>
  <c r="L170" i="574"/>
  <c r="K170" i="574"/>
  <c r="J170" i="574"/>
  <c r="I170" i="574"/>
  <c r="H170" i="574"/>
  <c r="G170" i="574"/>
  <c r="C52" i="574"/>
  <c r="R169" i="574"/>
  <c r="Q169" i="574"/>
  <c r="P169" i="574"/>
  <c r="O169" i="574"/>
  <c r="N169" i="574"/>
  <c r="M169" i="574"/>
  <c r="L169" i="574"/>
  <c r="K169" i="574"/>
  <c r="J169" i="574"/>
  <c r="I169" i="574"/>
  <c r="H169" i="574"/>
  <c r="G169" i="574"/>
  <c r="C51" i="574"/>
  <c r="R168" i="574"/>
  <c r="Q168" i="574"/>
  <c r="P168" i="574"/>
  <c r="O168" i="574"/>
  <c r="N168" i="574"/>
  <c r="M168" i="574"/>
  <c r="L168" i="574"/>
  <c r="K168" i="574"/>
  <c r="J168" i="574"/>
  <c r="I168" i="574"/>
  <c r="H168" i="574"/>
  <c r="G168" i="574"/>
  <c r="C50" i="574"/>
  <c r="R167" i="574"/>
  <c r="Q167" i="574"/>
  <c r="P167" i="574"/>
  <c r="O167" i="574"/>
  <c r="N167" i="574"/>
  <c r="M167" i="574"/>
  <c r="L167" i="574"/>
  <c r="K167" i="574"/>
  <c r="J167" i="574"/>
  <c r="I167" i="574"/>
  <c r="H167" i="574"/>
  <c r="G167" i="574"/>
  <c r="C49" i="574"/>
  <c r="R166" i="574"/>
  <c r="Q166" i="574"/>
  <c r="P166" i="574"/>
  <c r="O166" i="574"/>
  <c r="N166" i="574"/>
  <c r="M166" i="574"/>
  <c r="L166" i="574"/>
  <c r="K166" i="574"/>
  <c r="J166" i="574"/>
  <c r="I166" i="574"/>
  <c r="H166" i="574"/>
  <c r="G166" i="574"/>
  <c r="C48" i="574"/>
  <c r="R165" i="574"/>
  <c r="Q165" i="574"/>
  <c r="P165" i="574"/>
  <c r="O165" i="574"/>
  <c r="N165" i="574"/>
  <c r="M165" i="574"/>
  <c r="L165" i="574"/>
  <c r="K165" i="574"/>
  <c r="J165" i="574"/>
  <c r="I165" i="574"/>
  <c r="H165" i="574"/>
  <c r="G165" i="574"/>
  <c r="C47" i="574"/>
  <c r="R164" i="574"/>
  <c r="Q164" i="574"/>
  <c r="P164" i="574"/>
  <c r="O164" i="574"/>
  <c r="N164" i="574"/>
  <c r="M164" i="574"/>
  <c r="L164" i="574"/>
  <c r="K164" i="574"/>
  <c r="J164" i="574"/>
  <c r="I164" i="574"/>
  <c r="H164" i="574"/>
  <c r="G164" i="574"/>
  <c r="C46" i="574"/>
  <c r="R163" i="574"/>
  <c r="Q163" i="574"/>
  <c r="P163" i="574"/>
  <c r="O163" i="574"/>
  <c r="N163" i="574"/>
  <c r="M163" i="574"/>
  <c r="L163" i="574"/>
  <c r="K163" i="574"/>
  <c r="J163" i="574"/>
  <c r="I163" i="574"/>
  <c r="H163" i="574"/>
  <c r="G163" i="574"/>
  <c r="R162" i="574"/>
  <c r="Q162" i="574"/>
  <c r="P162" i="574"/>
  <c r="O162" i="574"/>
  <c r="N162" i="574"/>
  <c r="M162" i="574"/>
  <c r="L162" i="574"/>
  <c r="K162" i="574"/>
  <c r="J162" i="574"/>
  <c r="I162" i="574"/>
  <c r="H162" i="574"/>
  <c r="G162" i="574"/>
  <c r="R160" i="574"/>
  <c r="Q160" i="574"/>
  <c r="P160" i="574"/>
  <c r="O160" i="574"/>
  <c r="N160" i="574"/>
  <c r="M160" i="574"/>
  <c r="L160" i="574"/>
  <c r="K160" i="574"/>
  <c r="J160" i="574"/>
  <c r="I160" i="574"/>
  <c r="H160" i="574"/>
  <c r="G160" i="574"/>
  <c r="R159" i="574"/>
  <c r="Q159" i="574"/>
  <c r="P159" i="574"/>
  <c r="O159" i="574"/>
  <c r="N159" i="574"/>
  <c r="M159" i="574"/>
  <c r="L159" i="574"/>
  <c r="K159" i="574"/>
  <c r="J159" i="574"/>
  <c r="I159" i="574"/>
  <c r="H159" i="574"/>
  <c r="G159" i="574"/>
  <c r="R158" i="574"/>
  <c r="Q158" i="574"/>
  <c r="P158" i="574"/>
  <c r="O158" i="574"/>
  <c r="N158" i="574"/>
  <c r="M158" i="574"/>
  <c r="L158" i="574"/>
  <c r="K158" i="574"/>
  <c r="J158" i="574"/>
  <c r="I158" i="574"/>
  <c r="H158" i="574"/>
  <c r="G158" i="574"/>
  <c r="E56" i="574"/>
  <c r="E54" i="574"/>
  <c r="E53" i="574"/>
  <c r="E52" i="574"/>
  <c r="E51" i="574"/>
  <c r="E50" i="574"/>
  <c r="E49" i="574"/>
  <c r="E47" i="574"/>
  <c r="E46" i="574"/>
  <c r="R94" i="574"/>
  <c r="Q94" i="574"/>
  <c r="P94" i="574"/>
  <c r="O94" i="574"/>
  <c r="N94" i="574"/>
  <c r="M94" i="574"/>
  <c r="L94" i="574"/>
  <c r="K94" i="574"/>
  <c r="J94" i="574"/>
  <c r="I94" i="574"/>
  <c r="H94" i="574"/>
  <c r="G94" i="574"/>
  <c r="B2" i="574"/>
  <c r="B3" i="574"/>
  <c r="B4" i="574"/>
  <c r="B5" i="574"/>
  <c r="B6" i="574"/>
  <c r="B7" i="574"/>
  <c r="B8" i="574"/>
  <c r="B9" i="574"/>
  <c r="B10" i="574"/>
  <c r="B11" i="574"/>
  <c r="B12" i="574"/>
  <c r="B13" i="574"/>
  <c r="B14" i="574"/>
  <c r="B15" i="574"/>
  <c r="B16" i="574"/>
  <c r="B17" i="574"/>
  <c r="B18" i="574"/>
  <c r="B19" i="574"/>
  <c r="B20" i="574"/>
  <c r="B21" i="574"/>
  <c r="B22" i="574"/>
  <c r="B23" i="574"/>
  <c r="B24" i="574"/>
  <c r="B25" i="574"/>
  <c r="B26" i="574"/>
  <c r="B27" i="574"/>
  <c r="B28" i="574"/>
  <c r="B29" i="574"/>
  <c r="B30" i="574"/>
  <c r="B31" i="574"/>
  <c r="B32" i="574"/>
  <c r="B33" i="574"/>
  <c r="B34" i="574"/>
  <c r="B35" i="574"/>
  <c r="B36" i="574"/>
  <c r="B37" i="574"/>
  <c r="B38" i="574"/>
  <c r="B39" i="574"/>
  <c r="B40" i="574"/>
  <c r="B41" i="574"/>
  <c r="B42" i="574"/>
  <c r="B43" i="574"/>
  <c r="B44" i="574"/>
  <c r="B45" i="574"/>
  <c r="B46" i="574"/>
  <c r="B47" i="574"/>
  <c r="B48" i="574"/>
  <c r="B49" i="574"/>
  <c r="B50" i="574"/>
  <c r="B51" i="574"/>
  <c r="B52" i="574"/>
  <c r="B53" i="574"/>
  <c r="B54" i="574"/>
  <c r="B55" i="574"/>
  <c r="B56" i="574"/>
  <c r="B57" i="574"/>
  <c r="B58" i="574"/>
  <c r="B59" i="574"/>
  <c r="B60" i="574"/>
  <c r="B61" i="574"/>
  <c r="B62" i="574"/>
  <c r="B63" i="574"/>
  <c r="B64" i="574"/>
  <c r="B65" i="574"/>
  <c r="B66" i="574"/>
  <c r="B67" i="574"/>
  <c r="B68" i="574"/>
  <c r="B69" i="574"/>
  <c r="B70" i="574"/>
  <c r="B71" i="574"/>
  <c r="B72" i="574"/>
  <c r="B73" i="574"/>
  <c r="B74" i="574"/>
  <c r="B75" i="574"/>
  <c r="B76" i="574"/>
  <c r="B77" i="574"/>
  <c r="B78" i="574"/>
  <c r="B79" i="574"/>
  <c r="B80" i="574"/>
  <c r="B81" i="574"/>
  <c r="B82" i="574"/>
  <c r="B83" i="574"/>
  <c r="B84" i="574"/>
  <c r="B85" i="574"/>
  <c r="B86" i="574"/>
  <c r="B87" i="574"/>
  <c r="B88" i="574"/>
  <c r="B89" i="574"/>
  <c r="B90" i="574"/>
  <c r="B91" i="574"/>
  <c r="B92" i="574"/>
  <c r="B93" i="574"/>
  <c r="B94" i="574"/>
  <c r="L63" i="574"/>
  <c r="L64" i="574"/>
  <c r="L65" i="574"/>
  <c r="L66" i="574"/>
  <c r="L67" i="574"/>
  <c r="L68" i="574"/>
  <c r="L69" i="574"/>
  <c r="L70" i="574"/>
  <c r="L71" i="574"/>
  <c r="L72" i="574"/>
  <c r="L73" i="574"/>
  <c r="L74" i="574"/>
  <c r="L75" i="574"/>
  <c r="L92" i="574"/>
  <c r="M63" i="574"/>
  <c r="M64" i="574"/>
  <c r="M65" i="574"/>
  <c r="M66" i="574"/>
  <c r="M67" i="574"/>
  <c r="M68" i="574"/>
  <c r="M69" i="574"/>
  <c r="M70" i="574"/>
  <c r="M71" i="574"/>
  <c r="M72" i="574"/>
  <c r="M73" i="574"/>
  <c r="M74" i="574"/>
  <c r="M75" i="574"/>
  <c r="M92" i="574"/>
  <c r="N63" i="574"/>
  <c r="N64" i="574"/>
  <c r="N65" i="574"/>
  <c r="N66" i="574"/>
  <c r="N67" i="574"/>
  <c r="N68" i="574"/>
  <c r="N69" i="574"/>
  <c r="N70" i="574"/>
  <c r="N71" i="574"/>
  <c r="N72" i="574"/>
  <c r="N73" i="574"/>
  <c r="N74" i="574"/>
  <c r="N75" i="574"/>
  <c r="N92" i="574"/>
  <c r="O63" i="574"/>
  <c r="O64" i="574"/>
  <c r="O65" i="574"/>
  <c r="O66" i="574"/>
  <c r="O67" i="574"/>
  <c r="O68" i="574"/>
  <c r="O69" i="574"/>
  <c r="O70" i="574"/>
  <c r="O71" i="574"/>
  <c r="O72" i="574"/>
  <c r="O73" i="574"/>
  <c r="O74" i="574"/>
  <c r="O75" i="574"/>
  <c r="O92" i="574"/>
  <c r="P63" i="574"/>
  <c r="P64" i="574"/>
  <c r="P65" i="574"/>
  <c r="P66" i="574"/>
  <c r="P67" i="574"/>
  <c r="P68" i="574"/>
  <c r="P69" i="574"/>
  <c r="P70" i="574"/>
  <c r="P71" i="574"/>
  <c r="P72" i="574"/>
  <c r="P73" i="574"/>
  <c r="P74" i="574"/>
  <c r="P75" i="574"/>
  <c r="P92" i="574"/>
  <c r="Q63" i="574"/>
  <c r="Q64" i="574"/>
  <c r="Q65" i="574"/>
  <c r="Q66" i="574"/>
  <c r="Q67" i="574"/>
  <c r="Q68" i="574"/>
  <c r="Q69" i="574"/>
  <c r="Q70" i="574"/>
  <c r="Q71" i="574"/>
  <c r="Q72" i="574"/>
  <c r="Q73" i="574"/>
  <c r="Q74" i="574"/>
  <c r="Q75" i="574"/>
  <c r="Q92" i="574"/>
  <c r="R63" i="574"/>
  <c r="R64" i="574"/>
  <c r="R65" i="574"/>
  <c r="R66" i="574"/>
  <c r="R67" i="574"/>
  <c r="R68" i="574"/>
  <c r="R69" i="574"/>
  <c r="R70" i="574"/>
  <c r="R71" i="574"/>
  <c r="R72" i="574"/>
  <c r="R73" i="574"/>
  <c r="R74" i="574"/>
  <c r="R75" i="574"/>
  <c r="R92" i="574"/>
  <c r="S92" i="574"/>
  <c r="G64" i="574"/>
  <c r="G65" i="574"/>
  <c r="G66" i="574"/>
  <c r="G67" i="574"/>
  <c r="G68" i="574"/>
  <c r="G69" i="574"/>
  <c r="G70" i="574"/>
  <c r="G71" i="574"/>
  <c r="G72" i="574"/>
  <c r="G73" i="574"/>
  <c r="G74" i="574"/>
  <c r="G75" i="574"/>
  <c r="G91" i="574"/>
  <c r="H63" i="574"/>
  <c r="H64" i="574"/>
  <c r="H65" i="574"/>
  <c r="H66" i="574"/>
  <c r="H67" i="574"/>
  <c r="H68" i="574"/>
  <c r="H69" i="574"/>
  <c r="H70" i="574"/>
  <c r="H71" i="574"/>
  <c r="H72" i="574"/>
  <c r="H73" i="574"/>
  <c r="H74" i="574"/>
  <c r="H75" i="574"/>
  <c r="H91" i="574"/>
  <c r="I63" i="574"/>
  <c r="I64" i="574"/>
  <c r="I65" i="574"/>
  <c r="I66" i="574"/>
  <c r="I67" i="574"/>
  <c r="I68" i="574"/>
  <c r="I69" i="574"/>
  <c r="I70" i="574"/>
  <c r="I71" i="574"/>
  <c r="I72" i="574"/>
  <c r="I73" i="574"/>
  <c r="I74" i="574"/>
  <c r="I75" i="574"/>
  <c r="I91" i="574"/>
  <c r="J63" i="574"/>
  <c r="J64" i="574"/>
  <c r="J65" i="574"/>
  <c r="J66" i="574"/>
  <c r="J67" i="574"/>
  <c r="J68" i="574"/>
  <c r="J69" i="574"/>
  <c r="J70" i="574"/>
  <c r="J71" i="574"/>
  <c r="J72" i="574"/>
  <c r="J73" i="574"/>
  <c r="J74" i="574"/>
  <c r="J75" i="574"/>
  <c r="J91" i="574"/>
  <c r="K63" i="574"/>
  <c r="K64" i="574"/>
  <c r="K65" i="574"/>
  <c r="K66" i="574"/>
  <c r="K67" i="574"/>
  <c r="K68" i="574"/>
  <c r="K69" i="574"/>
  <c r="K70" i="574"/>
  <c r="K71" i="574"/>
  <c r="K72" i="574"/>
  <c r="K73" i="574"/>
  <c r="K74" i="574"/>
  <c r="K75" i="574"/>
  <c r="K91" i="574"/>
  <c r="S91" i="574"/>
  <c r="G90" i="574"/>
  <c r="H90" i="574"/>
  <c r="I90" i="574"/>
  <c r="J90" i="574"/>
  <c r="K90" i="574"/>
  <c r="L90" i="574"/>
  <c r="M90" i="574"/>
  <c r="N90" i="574"/>
  <c r="O90" i="574"/>
  <c r="P90" i="574"/>
  <c r="Q90" i="574"/>
  <c r="R90" i="574"/>
  <c r="S90" i="574"/>
  <c r="S89" i="574"/>
  <c r="S88" i="574"/>
  <c r="G84" i="574"/>
  <c r="G85" i="574"/>
  <c r="G87" i="574"/>
  <c r="H84" i="574"/>
  <c r="H85" i="574"/>
  <c r="H87" i="574"/>
  <c r="I84" i="574"/>
  <c r="I85" i="574"/>
  <c r="I87" i="574"/>
  <c r="J84" i="574"/>
  <c r="J85" i="574"/>
  <c r="J87" i="574"/>
  <c r="K84" i="574"/>
  <c r="K85" i="574"/>
  <c r="K87" i="574"/>
  <c r="L84" i="574"/>
  <c r="L85" i="574"/>
  <c r="L87" i="574"/>
  <c r="M84" i="574"/>
  <c r="M85" i="574"/>
  <c r="M87" i="574"/>
  <c r="N84" i="574"/>
  <c r="N85" i="574"/>
  <c r="N87" i="574"/>
  <c r="O84" i="574"/>
  <c r="O85" i="574"/>
  <c r="O87" i="574"/>
  <c r="P84" i="574"/>
  <c r="P85" i="574"/>
  <c r="P87" i="574"/>
  <c r="Q84" i="574"/>
  <c r="Q85" i="574"/>
  <c r="Q87" i="574"/>
  <c r="R84" i="574"/>
  <c r="R85" i="574"/>
  <c r="R87" i="574"/>
  <c r="S87" i="574"/>
  <c r="G86" i="574"/>
  <c r="H86" i="574"/>
  <c r="I86" i="574"/>
  <c r="J86" i="574"/>
  <c r="K86" i="574"/>
  <c r="L86" i="574"/>
  <c r="M86" i="574"/>
  <c r="N86" i="574"/>
  <c r="O86" i="574"/>
  <c r="P86" i="574"/>
  <c r="Q86" i="574"/>
  <c r="R86" i="574"/>
  <c r="S86" i="574"/>
  <c r="S85" i="574"/>
  <c r="S84" i="574"/>
  <c r="L83" i="574"/>
  <c r="M83" i="574"/>
  <c r="N83" i="574"/>
  <c r="O83" i="574"/>
  <c r="P83" i="574"/>
  <c r="Q83" i="574"/>
  <c r="R83" i="574"/>
  <c r="S83" i="574"/>
  <c r="S81" i="574"/>
  <c r="S79" i="574"/>
  <c r="S78" i="574"/>
  <c r="S77" i="574"/>
  <c r="S76" i="574"/>
  <c r="S75" i="574"/>
  <c r="S74" i="574"/>
  <c r="S73" i="574"/>
  <c r="S72" i="574"/>
  <c r="S71" i="574"/>
  <c r="S70" i="574"/>
  <c r="S69" i="574"/>
  <c r="S68" i="574"/>
  <c r="S67" i="574"/>
  <c r="S66" i="574"/>
  <c r="S65" i="574"/>
  <c r="S64" i="574"/>
  <c r="S63" i="574"/>
  <c r="S62" i="574"/>
  <c r="S61" i="574"/>
  <c r="S60" i="574"/>
  <c r="S59" i="574"/>
  <c r="S58" i="574"/>
  <c r="S57" i="574"/>
  <c r="S56" i="574"/>
  <c r="S55" i="574"/>
  <c r="S54" i="574"/>
  <c r="S53" i="574"/>
  <c r="S52" i="574"/>
  <c r="S51" i="574"/>
  <c r="S50" i="574"/>
  <c r="S49" i="574"/>
  <c r="S48" i="574"/>
  <c r="E48" i="574"/>
  <c r="S47" i="574"/>
  <c r="S46" i="574"/>
  <c r="S45" i="574"/>
  <c r="E45" i="574"/>
  <c r="C45" i="574"/>
  <c r="R44" i="574"/>
  <c r="Q44" i="574"/>
  <c r="P44" i="574"/>
  <c r="O44" i="574"/>
  <c r="N44" i="574"/>
  <c r="M44" i="574"/>
  <c r="L44" i="574"/>
  <c r="K44" i="574"/>
  <c r="J44" i="574"/>
  <c r="I44" i="574"/>
  <c r="H44" i="574"/>
  <c r="G44" i="574"/>
  <c r="A44" i="574"/>
  <c r="F12" i="574"/>
  <c r="R9" i="574"/>
  <c r="Q9" i="574"/>
  <c r="P9" i="574"/>
  <c r="O9" i="574"/>
  <c r="N9" i="574"/>
  <c r="M9" i="574"/>
  <c r="L9" i="574"/>
  <c r="K9" i="574"/>
  <c r="J9" i="574"/>
  <c r="I9" i="574"/>
  <c r="H9" i="574"/>
  <c r="H6" i="574"/>
  <c r="I6" i="574"/>
  <c r="J6" i="574"/>
  <c r="K6" i="574"/>
  <c r="L6" i="574"/>
  <c r="M6" i="574"/>
  <c r="N6" i="574"/>
  <c r="O6" i="574"/>
  <c r="P6" i="574"/>
  <c r="Q6" i="574"/>
  <c r="R6" i="574"/>
  <c r="H2" i="574"/>
  <c r="I2" i="574"/>
  <c r="J2" i="574"/>
  <c r="K2" i="574"/>
  <c r="L2" i="574"/>
  <c r="M2" i="574"/>
  <c r="N2" i="574"/>
  <c r="O2" i="574"/>
  <c r="P2" i="574"/>
  <c r="Q2" i="574"/>
  <c r="R2" i="574"/>
  <c r="H1" i="574"/>
  <c r="I1" i="574"/>
  <c r="J1" i="574"/>
  <c r="K1" i="574"/>
  <c r="L1" i="574"/>
  <c r="M1" i="574"/>
  <c r="N1" i="574"/>
  <c r="O1" i="574"/>
  <c r="P1" i="574"/>
  <c r="Q1" i="574"/>
  <c r="R1" i="574"/>
  <c r="B145" i="573"/>
  <c r="B146" i="573"/>
  <c r="B147" i="573"/>
  <c r="B148" i="573"/>
  <c r="B149" i="573"/>
  <c r="B150" i="573"/>
  <c r="B151" i="573"/>
  <c r="B152" i="573"/>
  <c r="B153" i="573"/>
  <c r="B154" i="573"/>
  <c r="B155" i="573"/>
  <c r="B156" i="573"/>
  <c r="B157" i="573"/>
  <c r="B158" i="573"/>
  <c r="B159" i="573"/>
  <c r="B160" i="573"/>
  <c r="B161" i="573"/>
  <c r="B162" i="573"/>
  <c r="B163" i="573"/>
  <c r="B164" i="573"/>
  <c r="B165" i="573"/>
  <c r="B166" i="573"/>
  <c r="B167" i="573"/>
  <c r="B168" i="573"/>
  <c r="B169" i="573"/>
  <c r="B170" i="573"/>
  <c r="B171" i="573"/>
  <c r="B172" i="573"/>
  <c r="B173" i="573"/>
  <c r="B174" i="573"/>
  <c r="B175" i="573"/>
  <c r="B176" i="573"/>
  <c r="B177" i="573"/>
  <c r="B178" i="573"/>
  <c r="B179" i="573"/>
  <c r="B180" i="573"/>
  <c r="B181" i="573"/>
  <c r="B182" i="573"/>
  <c r="B183" i="573"/>
  <c r="B184" i="573"/>
  <c r="B185" i="573"/>
  <c r="B186" i="573"/>
  <c r="B187" i="573"/>
  <c r="B188" i="573"/>
  <c r="B189" i="573"/>
  <c r="B190" i="573"/>
  <c r="B191" i="573"/>
  <c r="B192" i="573"/>
  <c r="H10" i="573"/>
  <c r="I10" i="573"/>
  <c r="J10" i="573"/>
  <c r="K10" i="573"/>
  <c r="L10" i="573"/>
  <c r="M10" i="573"/>
  <c r="N10" i="573"/>
  <c r="O10" i="573"/>
  <c r="P10" i="573"/>
  <c r="Q10" i="573"/>
  <c r="R10" i="573"/>
  <c r="H11" i="573"/>
  <c r="I11" i="573"/>
  <c r="J11" i="573"/>
  <c r="K11" i="573"/>
  <c r="L11" i="573"/>
  <c r="M11" i="573"/>
  <c r="N11" i="573"/>
  <c r="O11" i="573"/>
  <c r="P11" i="573"/>
  <c r="Q11" i="573"/>
  <c r="R11" i="573"/>
  <c r="H4" i="573"/>
  <c r="I4" i="573"/>
  <c r="J4" i="573"/>
  <c r="K4" i="573"/>
  <c r="L4" i="573"/>
  <c r="M4" i="573"/>
  <c r="N4" i="573"/>
  <c r="O4" i="573"/>
  <c r="P4" i="573"/>
  <c r="Q4" i="573"/>
  <c r="R4" i="573"/>
  <c r="R45" i="573"/>
  <c r="H12" i="573"/>
  <c r="I12" i="573"/>
  <c r="J12" i="573"/>
  <c r="K12" i="573"/>
  <c r="L12" i="573"/>
  <c r="M12" i="573"/>
  <c r="N12" i="573"/>
  <c r="O12" i="573"/>
  <c r="P12" i="573"/>
  <c r="Q12" i="573"/>
  <c r="R12" i="573"/>
  <c r="P8" i="573"/>
  <c r="Q8" i="573"/>
  <c r="R8" i="573"/>
  <c r="H13" i="573"/>
  <c r="I13" i="573"/>
  <c r="J13" i="573"/>
  <c r="K13" i="573"/>
  <c r="L13" i="573"/>
  <c r="M13" i="573"/>
  <c r="N13" i="573"/>
  <c r="O13" i="573"/>
  <c r="P13" i="573"/>
  <c r="Q13" i="573"/>
  <c r="R13" i="573"/>
  <c r="H14" i="573"/>
  <c r="I14" i="573"/>
  <c r="J14" i="573"/>
  <c r="K14" i="573"/>
  <c r="L14" i="573"/>
  <c r="M14" i="573"/>
  <c r="N14" i="573"/>
  <c r="O14" i="573"/>
  <c r="P14" i="573"/>
  <c r="Q14" i="573"/>
  <c r="R14" i="573"/>
  <c r="H15" i="573"/>
  <c r="I15" i="573"/>
  <c r="J15" i="573"/>
  <c r="K15" i="573"/>
  <c r="L15" i="573"/>
  <c r="M15" i="573"/>
  <c r="N15" i="573"/>
  <c r="O15" i="573"/>
  <c r="P15" i="573"/>
  <c r="Q15" i="573"/>
  <c r="R15" i="573"/>
  <c r="H16" i="573"/>
  <c r="I16" i="573"/>
  <c r="J16" i="573"/>
  <c r="K16" i="573"/>
  <c r="L16" i="573"/>
  <c r="M16" i="573"/>
  <c r="N16" i="573"/>
  <c r="O16" i="573"/>
  <c r="P16" i="573"/>
  <c r="Q16" i="573"/>
  <c r="R16" i="573"/>
  <c r="H17" i="573"/>
  <c r="I17" i="573"/>
  <c r="J17" i="573"/>
  <c r="K17" i="573"/>
  <c r="L17" i="573"/>
  <c r="M17" i="573"/>
  <c r="N17" i="573"/>
  <c r="O17" i="573"/>
  <c r="P17" i="573"/>
  <c r="Q17" i="573"/>
  <c r="R17" i="573"/>
  <c r="H18" i="573"/>
  <c r="I18" i="573"/>
  <c r="J18" i="573"/>
  <c r="K18" i="573"/>
  <c r="L18" i="573"/>
  <c r="M18" i="573"/>
  <c r="N18" i="573"/>
  <c r="O18" i="573"/>
  <c r="P18" i="573"/>
  <c r="Q18" i="573"/>
  <c r="R18" i="573"/>
  <c r="H19" i="573"/>
  <c r="I19" i="573"/>
  <c r="J19" i="573"/>
  <c r="K19" i="573"/>
  <c r="L19" i="573"/>
  <c r="M19" i="573"/>
  <c r="N19" i="573"/>
  <c r="O19" i="573"/>
  <c r="P19" i="573"/>
  <c r="Q19" i="573"/>
  <c r="R19" i="573"/>
  <c r="H20" i="573"/>
  <c r="I20" i="573"/>
  <c r="J20" i="573"/>
  <c r="K20" i="573"/>
  <c r="L20" i="573"/>
  <c r="M20" i="573"/>
  <c r="N20" i="573"/>
  <c r="O20" i="573"/>
  <c r="P20" i="573"/>
  <c r="Q20" i="573"/>
  <c r="R20" i="573"/>
  <c r="H21" i="573"/>
  <c r="I21" i="573"/>
  <c r="J21" i="573"/>
  <c r="K21" i="573"/>
  <c r="L21" i="573"/>
  <c r="M21" i="573"/>
  <c r="N21" i="573"/>
  <c r="O21" i="573"/>
  <c r="P21" i="573"/>
  <c r="Q21" i="573"/>
  <c r="R21" i="573"/>
  <c r="H22" i="573"/>
  <c r="I22" i="573"/>
  <c r="J22" i="573"/>
  <c r="K22" i="573"/>
  <c r="L22" i="573"/>
  <c r="M22" i="573"/>
  <c r="N22" i="573"/>
  <c r="O22" i="573"/>
  <c r="P22" i="573"/>
  <c r="Q22" i="573"/>
  <c r="R22" i="573"/>
  <c r="H7" i="573"/>
  <c r="I7" i="573"/>
  <c r="J7" i="573"/>
  <c r="K7" i="573"/>
  <c r="L7" i="573"/>
  <c r="M7" i="573"/>
  <c r="N7" i="573"/>
  <c r="O7" i="573"/>
  <c r="P7" i="573"/>
  <c r="Q7" i="573"/>
  <c r="R7" i="573"/>
  <c r="Q26" i="573"/>
  <c r="R26" i="573"/>
  <c r="D45" i="573"/>
  <c r="D46" i="573"/>
  <c r="D47" i="573"/>
  <c r="D48" i="573"/>
  <c r="D49" i="573"/>
  <c r="D50" i="573"/>
  <c r="D51" i="573"/>
  <c r="D52" i="573"/>
  <c r="D53" i="573"/>
  <c r="D54" i="573"/>
  <c r="D56" i="573"/>
  <c r="R93" i="573"/>
  <c r="G45" i="573"/>
  <c r="G93" i="573"/>
  <c r="G59" i="573"/>
  <c r="G82" i="573"/>
  <c r="H45" i="573"/>
  <c r="H25" i="573"/>
  <c r="H93" i="573"/>
  <c r="H59" i="573"/>
  <c r="H82" i="573"/>
  <c r="I45" i="573"/>
  <c r="I25" i="573"/>
  <c r="I93" i="573"/>
  <c r="I59" i="573"/>
  <c r="I82" i="573"/>
  <c r="J45" i="573"/>
  <c r="J25" i="573"/>
  <c r="J93" i="573"/>
  <c r="J59" i="573"/>
  <c r="J82" i="573"/>
  <c r="K45" i="573"/>
  <c r="K25" i="573"/>
  <c r="K93" i="573"/>
  <c r="K59" i="573"/>
  <c r="K82" i="573"/>
  <c r="S82" i="573"/>
  <c r="P38" i="573"/>
  <c r="Q38" i="573"/>
  <c r="R38" i="573"/>
  <c r="R59" i="573"/>
  <c r="R60" i="573"/>
  <c r="R61" i="573"/>
  <c r="R88" i="573"/>
  <c r="R76" i="573"/>
  <c r="R77" i="573"/>
  <c r="R78" i="573"/>
  <c r="R79" i="573"/>
  <c r="H29" i="573"/>
  <c r="I29" i="573"/>
  <c r="J29" i="573"/>
  <c r="K29" i="573"/>
  <c r="L29" i="573"/>
  <c r="M29" i="573"/>
  <c r="N29" i="573"/>
  <c r="O29" i="573"/>
  <c r="P29" i="573"/>
  <c r="Q29" i="573"/>
  <c r="R29" i="573"/>
  <c r="R80" i="573"/>
  <c r="H28" i="573"/>
  <c r="I28" i="573"/>
  <c r="J28" i="573"/>
  <c r="K28" i="573"/>
  <c r="L28" i="573"/>
  <c r="M28" i="573"/>
  <c r="N28" i="573"/>
  <c r="O28" i="573"/>
  <c r="P28" i="573"/>
  <c r="Q28" i="573"/>
  <c r="R28" i="573"/>
  <c r="R81" i="573"/>
  <c r="R89" i="573"/>
  <c r="R190" i="573"/>
  <c r="Q45" i="573"/>
  <c r="Q93" i="573"/>
  <c r="Q59" i="573"/>
  <c r="Q60" i="573"/>
  <c r="Q61" i="573"/>
  <c r="Q88" i="573"/>
  <c r="Q76" i="573"/>
  <c r="Q77" i="573"/>
  <c r="Q78" i="573"/>
  <c r="Q79" i="573"/>
  <c r="Q80" i="573"/>
  <c r="Q81" i="573"/>
  <c r="Q89" i="573"/>
  <c r="Q190" i="573"/>
  <c r="P45" i="573"/>
  <c r="P93" i="573"/>
  <c r="P59" i="573"/>
  <c r="P60" i="573"/>
  <c r="P61" i="573"/>
  <c r="P88" i="573"/>
  <c r="P76" i="573"/>
  <c r="P77" i="573"/>
  <c r="P78" i="573"/>
  <c r="P79" i="573"/>
  <c r="P80" i="573"/>
  <c r="P81" i="573"/>
  <c r="P89" i="573"/>
  <c r="P190" i="573"/>
  <c r="O45" i="573"/>
  <c r="L25" i="573"/>
  <c r="M25" i="573"/>
  <c r="N25" i="573"/>
  <c r="O25" i="573"/>
  <c r="O93" i="573"/>
  <c r="O59" i="573"/>
  <c r="O60" i="573"/>
  <c r="O61" i="573"/>
  <c r="O88" i="573"/>
  <c r="O76" i="573"/>
  <c r="O77" i="573"/>
  <c r="O78" i="573"/>
  <c r="O79" i="573"/>
  <c r="O80" i="573"/>
  <c r="O81" i="573"/>
  <c r="O89" i="573"/>
  <c r="O190" i="573"/>
  <c r="N45" i="573"/>
  <c r="N93" i="573"/>
  <c r="N59" i="573"/>
  <c r="N60" i="573"/>
  <c r="N61" i="573"/>
  <c r="N88" i="573"/>
  <c r="N76" i="573"/>
  <c r="N77" i="573"/>
  <c r="N78" i="573"/>
  <c r="N79" i="573"/>
  <c r="N80" i="573"/>
  <c r="N81" i="573"/>
  <c r="N89" i="573"/>
  <c r="N190" i="573"/>
  <c r="M45" i="573"/>
  <c r="M93" i="573"/>
  <c r="M59" i="573"/>
  <c r="M60" i="573"/>
  <c r="M61" i="573"/>
  <c r="M88" i="573"/>
  <c r="M76" i="573"/>
  <c r="M77" i="573"/>
  <c r="M78" i="573"/>
  <c r="M79" i="573"/>
  <c r="M80" i="573"/>
  <c r="M81" i="573"/>
  <c r="M89" i="573"/>
  <c r="M190" i="573"/>
  <c r="L45" i="573"/>
  <c r="L93" i="573"/>
  <c r="L59" i="573"/>
  <c r="L60" i="573"/>
  <c r="L61" i="573"/>
  <c r="L88" i="573"/>
  <c r="L76" i="573"/>
  <c r="L77" i="573"/>
  <c r="L78" i="573"/>
  <c r="L79" i="573"/>
  <c r="L80" i="573"/>
  <c r="L81" i="573"/>
  <c r="L89" i="573"/>
  <c r="L190" i="573"/>
  <c r="K60" i="573"/>
  <c r="K61" i="573"/>
  <c r="K88" i="573"/>
  <c r="K76" i="573"/>
  <c r="K77" i="573"/>
  <c r="K78" i="573"/>
  <c r="K79" i="573"/>
  <c r="K80" i="573"/>
  <c r="K81" i="573"/>
  <c r="K89" i="573"/>
  <c r="K190" i="573"/>
  <c r="J60" i="573"/>
  <c r="J61" i="573"/>
  <c r="J88" i="573"/>
  <c r="J76" i="573"/>
  <c r="J77" i="573"/>
  <c r="J78" i="573"/>
  <c r="J79" i="573"/>
  <c r="J80" i="573"/>
  <c r="J81" i="573"/>
  <c r="J89" i="573"/>
  <c r="J190" i="573"/>
  <c r="I60" i="573"/>
  <c r="I61" i="573"/>
  <c r="I88" i="573"/>
  <c r="I76" i="573"/>
  <c r="I77" i="573"/>
  <c r="I78" i="573"/>
  <c r="I79" i="573"/>
  <c r="I80" i="573"/>
  <c r="I81" i="573"/>
  <c r="I89" i="573"/>
  <c r="I190" i="573"/>
  <c r="H60" i="573"/>
  <c r="H61" i="573"/>
  <c r="H88" i="573"/>
  <c r="H76" i="573"/>
  <c r="H77" i="573"/>
  <c r="H78" i="573"/>
  <c r="H79" i="573"/>
  <c r="H80" i="573"/>
  <c r="H81" i="573"/>
  <c r="H89" i="573"/>
  <c r="H190" i="573"/>
  <c r="G60" i="573"/>
  <c r="G61" i="573"/>
  <c r="G88" i="573"/>
  <c r="G76" i="573"/>
  <c r="G77" i="573"/>
  <c r="G78" i="573"/>
  <c r="G79" i="573"/>
  <c r="G80" i="573"/>
  <c r="G81" i="573"/>
  <c r="G89" i="573"/>
  <c r="G190" i="573"/>
  <c r="R188" i="573"/>
  <c r="Q188" i="573"/>
  <c r="P188" i="573"/>
  <c r="O188" i="573"/>
  <c r="N188" i="573"/>
  <c r="M188" i="573"/>
  <c r="L188" i="573"/>
  <c r="K188" i="573"/>
  <c r="J188" i="573"/>
  <c r="I188" i="573"/>
  <c r="H188" i="573"/>
  <c r="G188" i="573"/>
  <c r="R187" i="573"/>
  <c r="Q187" i="573"/>
  <c r="P187" i="573"/>
  <c r="O187" i="573"/>
  <c r="N187" i="573"/>
  <c r="M187" i="573"/>
  <c r="L187" i="573"/>
  <c r="K187" i="573"/>
  <c r="J187" i="573"/>
  <c r="I187" i="573"/>
  <c r="H187" i="573"/>
  <c r="G187" i="573"/>
  <c r="R186" i="573"/>
  <c r="Q186" i="573"/>
  <c r="P186" i="573"/>
  <c r="O186" i="573"/>
  <c r="N186" i="573"/>
  <c r="M186" i="573"/>
  <c r="L186" i="573"/>
  <c r="K186" i="573"/>
  <c r="J186" i="573"/>
  <c r="I186" i="573"/>
  <c r="H186" i="573"/>
  <c r="G186" i="573"/>
  <c r="R185" i="573"/>
  <c r="Q185" i="573"/>
  <c r="P185" i="573"/>
  <c r="O185" i="573"/>
  <c r="N185" i="573"/>
  <c r="M185" i="573"/>
  <c r="L185" i="573"/>
  <c r="K185" i="573"/>
  <c r="J185" i="573"/>
  <c r="I185" i="573"/>
  <c r="H185" i="573"/>
  <c r="G185" i="573"/>
  <c r="R184" i="573"/>
  <c r="Q184" i="573"/>
  <c r="P184" i="573"/>
  <c r="O184" i="573"/>
  <c r="N184" i="573"/>
  <c r="M184" i="573"/>
  <c r="L184" i="573"/>
  <c r="K184" i="573"/>
  <c r="J184" i="573"/>
  <c r="I184" i="573"/>
  <c r="H184" i="573"/>
  <c r="G184" i="573"/>
  <c r="R181" i="573"/>
  <c r="Q181" i="573"/>
  <c r="P181" i="573"/>
  <c r="O181" i="573"/>
  <c r="N181" i="573"/>
  <c r="M181" i="573"/>
  <c r="L181" i="573"/>
  <c r="K181" i="573"/>
  <c r="J181" i="573"/>
  <c r="I181" i="573"/>
  <c r="H181" i="573"/>
  <c r="G181" i="573"/>
  <c r="R179" i="573"/>
  <c r="Q179" i="573"/>
  <c r="P179" i="573"/>
  <c r="O179" i="573"/>
  <c r="N179" i="573"/>
  <c r="M179" i="573"/>
  <c r="L179" i="573"/>
  <c r="K179" i="573"/>
  <c r="J179" i="573"/>
  <c r="I179" i="573"/>
  <c r="H179" i="573"/>
  <c r="G179" i="573"/>
  <c r="R178" i="573"/>
  <c r="Q178" i="573"/>
  <c r="P178" i="573"/>
  <c r="O178" i="573"/>
  <c r="N178" i="573"/>
  <c r="M178" i="573"/>
  <c r="L178" i="573"/>
  <c r="K178" i="573"/>
  <c r="J178" i="573"/>
  <c r="I178" i="573"/>
  <c r="H178" i="573"/>
  <c r="G178" i="573"/>
  <c r="R177" i="573"/>
  <c r="Q177" i="573"/>
  <c r="P177" i="573"/>
  <c r="O177" i="573"/>
  <c r="N177" i="573"/>
  <c r="M177" i="573"/>
  <c r="L177" i="573"/>
  <c r="K177" i="573"/>
  <c r="J177" i="573"/>
  <c r="I177" i="573"/>
  <c r="H177" i="573"/>
  <c r="G177" i="573"/>
  <c r="R5" i="573"/>
  <c r="R174" i="573"/>
  <c r="Q5" i="573"/>
  <c r="Q174" i="573"/>
  <c r="P5" i="573"/>
  <c r="P174" i="573"/>
  <c r="O5" i="573"/>
  <c r="O174" i="573"/>
  <c r="N5" i="573"/>
  <c r="N174" i="573"/>
  <c r="M5" i="573"/>
  <c r="M174" i="573"/>
  <c r="L5" i="573"/>
  <c r="L174" i="573"/>
  <c r="K5" i="573"/>
  <c r="K174" i="573"/>
  <c r="J5" i="573"/>
  <c r="J174" i="573"/>
  <c r="I5" i="573"/>
  <c r="I174" i="573"/>
  <c r="H5" i="573"/>
  <c r="H174" i="573"/>
  <c r="G174" i="573"/>
  <c r="R173" i="573"/>
  <c r="Q173" i="573"/>
  <c r="P173" i="573"/>
  <c r="O173" i="573"/>
  <c r="N173" i="573"/>
  <c r="M173" i="573"/>
  <c r="L173" i="573"/>
  <c r="K173" i="573"/>
  <c r="J173" i="573"/>
  <c r="I173" i="573"/>
  <c r="H173" i="573"/>
  <c r="G173" i="573"/>
  <c r="R172" i="573"/>
  <c r="Q172" i="573"/>
  <c r="P172" i="573"/>
  <c r="O172" i="573"/>
  <c r="N172" i="573"/>
  <c r="M172" i="573"/>
  <c r="L172" i="573"/>
  <c r="K172" i="573"/>
  <c r="J172" i="573"/>
  <c r="I172" i="573"/>
  <c r="H172" i="573"/>
  <c r="G172" i="573"/>
  <c r="C54" i="573"/>
  <c r="R171" i="573"/>
  <c r="Q171" i="573"/>
  <c r="P171" i="573"/>
  <c r="O171" i="573"/>
  <c r="N171" i="573"/>
  <c r="M171" i="573"/>
  <c r="L171" i="573"/>
  <c r="K171" i="573"/>
  <c r="J171" i="573"/>
  <c r="I171" i="573"/>
  <c r="H171" i="573"/>
  <c r="G171" i="573"/>
  <c r="C53" i="573"/>
  <c r="R170" i="573"/>
  <c r="Q170" i="573"/>
  <c r="P170" i="573"/>
  <c r="O170" i="573"/>
  <c r="N170" i="573"/>
  <c r="M170" i="573"/>
  <c r="L170" i="573"/>
  <c r="K170" i="573"/>
  <c r="J170" i="573"/>
  <c r="I170" i="573"/>
  <c r="H170" i="573"/>
  <c r="G170" i="573"/>
  <c r="C52" i="573"/>
  <c r="R169" i="573"/>
  <c r="Q169" i="573"/>
  <c r="P169" i="573"/>
  <c r="O169" i="573"/>
  <c r="N169" i="573"/>
  <c r="M169" i="573"/>
  <c r="L169" i="573"/>
  <c r="K169" i="573"/>
  <c r="J169" i="573"/>
  <c r="I169" i="573"/>
  <c r="H169" i="573"/>
  <c r="G169" i="573"/>
  <c r="C51" i="573"/>
  <c r="R168" i="573"/>
  <c r="Q168" i="573"/>
  <c r="P168" i="573"/>
  <c r="O168" i="573"/>
  <c r="N168" i="573"/>
  <c r="M168" i="573"/>
  <c r="L168" i="573"/>
  <c r="K168" i="573"/>
  <c r="J168" i="573"/>
  <c r="I168" i="573"/>
  <c r="H168" i="573"/>
  <c r="G168" i="573"/>
  <c r="C50" i="573"/>
  <c r="R167" i="573"/>
  <c r="Q167" i="573"/>
  <c r="P167" i="573"/>
  <c r="O167" i="573"/>
  <c r="N167" i="573"/>
  <c r="M167" i="573"/>
  <c r="L167" i="573"/>
  <c r="K167" i="573"/>
  <c r="J167" i="573"/>
  <c r="I167" i="573"/>
  <c r="H167" i="573"/>
  <c r="G167" i="573"/>
  <c r="C49" i="573"/>
  <c r="R166" i="573"/>
  <c r="Q166" i="573"/>
  <c r="P166" i="573"/>
  <c r="O166" i="573"/>
  <c r="N166" i="573"/>
  <c r="M166" i="573"/>
  <c r="L166" i="573"/>
  <c r="K166" i="573"/>
  <c r="J166" i="573"/>
  <c r="I166" i="573"/>
  <c r="H166" i="573"/>
  <c r="G166" i="573"/>
  <c r="C48" i="573"/>
  <c r="R165" i="573"/>
  <c r="Q165" i="573"/>
  <c r="P165" i="573"/>
  <c r="O165" i="573"/>
  <c r="N165" i="573"/>
  <c r="M165" i="573"/>
  <c r="L165" i="573"/>
  <c r="K165" i="573"/>
  <c r="J165" i="573"/>
  <c r="I165" i="573"/>
  <c r="H165" i="573"/>
  <c r="G165" i="573"/>
  <c r="C47" i="573"/>
  <c r="R164" i="573"/>
  <c r="Q164" i="573"/>
  <c r="P164" i="573"/>
  <c r="O164" i="573"/>
  <c r="N164" i="573"/>
  <c r="M164" i="573"/>
  <c r="L164" i="573"/>
  <c r="K164" i="573"/>
  <c r="J164" i="573"/>
  <c r="I164" i="573"/>
  <c r="H164" i="573"/>
  <c r="G164" i="573"/>
  <c r="C46" i="573"/>
  <c r="R163" i="573"/>
  <c r="Q163" i="573"/>
  <c r="P163" i="573"/>
  <c r="O163" i="573"/>
  <c r="N163" i="573"/>
  <c r="M163" i="573"/>
  <c r="L163" i="573"/>
  <c r="K163" i="573"/>
  <c r="J163" i="573"/>
  <c r="I163" i="573"/>
  <c r="H163" i="573"/>
  <c r="G163" i="573"/>
  <c r="R162" i="573"/>
  <c r="Q162" i="573"/>
  <c r="P162" i="573"/>
  <c r="O162" i="573"/>
  <c r="N162" i="573"/>
  <c r="M162" i="573"/>
  <c r="L162" i="573"/>
  <c r="K162" i="573"/>
  <c r="J162" i="573"/>
  <c r="I162" i="573"/>
  <c r="H162" i="573"/>
  <c r="G162" i="573"/>
  <c r="R160" i="573"/>
  <c r="Q160" i="573"/>
  <c r="P160" i="573"/>
  <c r="O160" i="573"/>
  <c r="N160" i="573"/>
  <c r="M160" i="573"/>
  <c r="L160" i="573"/>
  <c r="K160" i="573"/>
  <c r="J160" i="573"/>
  <c r="I160" i="573"/>
  <c r="H160" i="573"/>
  <c r="G160" i="573"/>
  <c r="R159" i="573"/>
  <c r="Q159" i="573"/>
  <c r="P159" i="573"/>
  <c r="O159" i="573"/>
  <c r="N159" i="573"/>
  <c r="M159" i="573"/>
  <c r="L159" i="573"/>
  <c r="K159" i="573"/>
  <c r="J159" i="573"/>
  <c r="I159" i="573"/>
  <c r="H159" i="573"/>
  <c r="G159" i="573"/>
  <c r="R158" i="573"/>
  <c r="Q158" i="573"/>
  <c r="P158" i="573"/>
  <c r="O158" i="573"/>
  <c r="N158" i="573"/>
  <c r="M158" i="573"/>
  <c r="L158" i="573"/>
  <c r="K158" i="573"/>
  <c r="J158" i="573"/>
  <c r="I158" i="573"/>
  <c r="H158" i="573"/>
  <c r="G158" i="573"/>
  <c r="E56" i="573"/>
  <c r="E54" i="573"/>
  <c r="E53" i="573"/>
  <c r="E52" i="573"/>
  <c r="E51" i="573"/>
  <c r="E50" i="573"/>
  <c r="E49" i="573"/>
  <c r="E47" i="573"/>
  <c r="E46" i="573"/>
  <c r="R94" i="573"/>
  <c r="Q94" i="573"/>
  <c r="P94" i="573"/>
  <c r="O94" i="573"/>
  <c r="N94" i="573"/>
  <c r="M94" i="573"/>
  <c r="L94" i="573"/>
  <c r="K94" i="573"/>
  <c r="J94" i="573"/>
  <c r="I94" i="573"/>
  <c r="H94" i="573"/>
  <c r="G94" i="573"/>
  <c r="B2" i="573"/>
  <c r="B3" i="573"/>
  <c r="B4" i="573"/>
  <c r="B5" i="573"/>
  <c r="B6" i="573"/>
  <c r="B7" i="573"/>
  <c r="B8" i="573"/>
  <c r="B9" i="573"/>
  <c r="B10" i="573"/>
  <c r="B11" i="573"/>
  <c r="B12" i="573"/>
  <c r="B13" i="573"/>
  <c r="B14" i="573"/>
  <c r="B15" i="573"/>
  <c r="B16" i="573"/>
  <c r="B17" i="573"/>
  <c r="B18" i="573"/>
  <c r="B19" i="573"/>
  <c r="B20" i="573"/>
  <c r="B21" i="573"/>
  <c r="B22" i="573"/>
  <c r="B23" i="573"/>
  <c r="B24" i="573"/>
  <c r="B25" i="573"/>
  <c r="B26" i="573"/>
  <c r="B27" i="573"/>
  <c r="B28" i="573"/>
  <c r="B29" i="573"/>
  <c r="B30" i="573"/>
  <c r="B31" i="573"/>
  <c r="B32" i="573"/>
  <c r="B33" i="573"/>
  <c r="B34" i="573"/>
  <c r="B35" i="573"/>
  <c r="B36" i="573"/>
  <c r="B37" i="573"/>
  <c r="B38" i="573"/>
  <c r="B39" i="573"/>
  <c r="B40" i="573"/>
  <c r="B41" i="573"/>
  <c r="B42" i="573"/>
  <c r="B43" i="573"/>
  <c r="B44" i="573"/>
  <c r="B45" i="573"/>
  <c r="B46" i="573"/>
  <c r="B47" i="573"/>
  <c r="B48" i="573"/>
  <c r="B49" i="573"/>
  <c r="B50" i="573"/>
  <c r="B51" i="573"/>
  <c r="B52" i="573"/>
  <c r="B53" i="573"/>
  <c r="B54" i="573"/>
  <c r="B55" i="573"/>
  <c r="B56" i="573"/>
  <c r="B57" i="573"/>
  <c r="B58" i="573"/>
  <c r="B59" i="573"/>
  <c r="B60" i="573"/>
  <c r="B61" i="573"/>
  <c r="B62" i="573"/>
  <c r="B63" i="573"/>
  <c r="B64" i="573"/>
  <c r="B65" i="573"/>
  <c r="B66" i="573"/>
  <c r="B67" i="573"/>
  <c r="B68" i="573"/>
  <c r="B69" i="573"/>
  <c r="B70" i="573"/>
  <c r="B71" i="573"/>
  <c r="B72" i="573"/>
  <c r="B73" i="573"/>
  <c r="B74" i="573"/>
  <c r="B75" i="573"/>
  <c r="B76" i="573"/>
  <c r="B77" i="573"/>
  <c r="B78" i="573"/>
  <c r="B79" i="573"/>
  <c r="B80" i="573"/>
  <c r="B81" i="573"/>
  <c r="B82" i="573"/>
  <c r="B83" i="573"/>
  <c r="B84" i="573"/>
  <c r="B85" i="573"/>
  <c r="B86" i="573"/>
  <c r="B87" i="573"/>
  <c r="B88" i="573"/>
  <c r="B89" i="573"/>
  <c r="B90" i="573"/>
  <c r="B91" i="573"/>
  <c r="B92" i="573"/>
  <c r="B93" i="573"/>
  <c r="B94" i="573"/>
  <c r="L63" i="573"/>
  <c r="L64" i="573"/>
  <c r="L65" i="573"/>
  <c r="L66" i="573"/>
  <c r="L67" i="573"/>
  <c r="L68" i="573"/>
  <c r="L69" i="573"/>
  <c r="L70" i="573"/>
  <c r="L71" i="573"/>
  <c r="L72" i="573"/>
  <c r="L73" i="573"/>
  <c r="L74" i="573"/>
  <c r="L75" i="573"/>
  <c r="L92" i="573"/>
  <c r="M63" i="573"/>
  <c r="M64" i="573"/>
  <c r="M65" i="573"/>
  <c r="M66" i="573"/>
  <c r="M67" i="573"/>
  <c r="M68" i="573"/>
  <c r="M69" i="573"/>
  <c r="M70" i="573"/>
  <c r="M71" i="573"/>
  <c r="M72" i="573"/>
  <c r="M73" i="573"/>
  <c r="M74" i="573"/>
  <c r="M75" i="573"/>
  <c r="M92" i="573"/>
  <c r="N63" i="573"/>
  <c r="N64" i="573"/>
  <c r="N65" i="573"/>
  <c r="N66" i="573"/>
  <c r="N67" i="573"/>
  <c r="N68" i="573"/>
  <c r="N69" i="573"/>
  <c r="N70" i="573"/>
  <c r="N71" i="573"/>
  <c r="N72" i="573"/>
  <c r="N73" i="573"/>
  <c r="N74" i="573"/>
  <c r="N75" i="573"/>
  <c r="N92" i="573"/>
  <c r="O63" i="573"/>
  <c r="O64" i="573"/>
  <c r="O65" i="573"/>
  <c r="O66" i="573"/>
  <c r="O67" i="573"/>
  <c r="O68" i="573"/>
  <c r="O69" i="573"/>
  <c r="O70" i="573"/>
  <c r="O71" i="573"/>
  <c r="O72" i="573"/>
  <c r="O73" i="573"/>
  <c r="O74" i="573"/>
  <c r="O75" i="573"/>
  <c r="O92" i="573"/>
  <c r="P63" i="573"/>
  <c r="P64" i="573"/>
  <c r="P65" i="573"/>
  <c r="P66" i="573"/>
  <c r="P67" i="573"/>
  <c r="P68" i="573"/>
  <c r="P69" i="573"/>
  <c r="P70" i="573"/>
  <c r="P71" i="573"/>
  <c r="P72" i="573"/>
  <c r="P73" i="573"/>
  <c r="P74" i="573"/>
  <c r="P75" i="573"/>
  <c r="P92" i="573"/>
  <c r="Q63" i="573"/>
  <c r="Q64" i="573"/>
  <c r="Q65" i="573"/>
  <c r="Q66" i="573"/>
  <c r="Q67" i="573"/>
  <c r="Q68" i="573"/>
  <c r="Q69" i="573"/>
  <c r="Q70" i="573"/>
  <c r="Q71" i="573"/>
  <c r="Q72" i="573"/>
  <c r="Q73" i="573"/>
  <c r="Q74" i="573"/>
  <c r="Q75" i="573"/>
  <c r="Q92" i="573"/>
  <c r="R63" i="573"/>
  <c r="R64" i="573"/>
  <c r="R65" i="573"/>
  <c r="R66" i="573"/>
  <c r="R67" i="573"/>
  <c r="R68" i="573"/>
  <c r="R69" i="573"/>
  <c r="R70" i="573"/>
  <c r="R71" i="573"/>
  <c r="R72" i="573"/>
  <c r="R73" i="573"/>
  <c r="R74" i="573"/>
  <c r="R75" i="573"/>
  <c r="R92" i="573"/>
  <c r="S92" i="573"/>
  <c r="G64" i="573"/>
  <c r="G65" i="573"/>
  <c r="G66" i="573"/>
  <c r="G67" i="573"/>
  <c r="G68" i="573"/>
  <c r="G69" i="573"/>
  <c r="G70" i="573"/>
  <c r="G71" i="573"/>
  <c r="G72" i="573"/>
  <c r="G73" i="573"/>
  <c r="G74" i="573"/>
  <c r="G75" i="573"/>
  <c r="G91" i="573"/>
  <c r="H63" i="573"/>
  <c r="H64" i="573"/>
  <c r="H65" i="573"/>
  <c r="H66" i="573"/>
  <c r="H67" i="573"/>
  <c r="H68" i="573"/>
  <c r="H69" i="573"/>
  <c r="H70" i="573"/>
  <c r="H71" i="573"/>
  <c r="H72" i="573"/>
  <c r="H73" i="573"/>
  <c r="H74" i="573"/>
  <c r="H75" i="573"/>
  <c r="H91" i="573"/>
  <c r="I63" i="573"/>
  <c r="I64" i="573"/>
  <c r="I65" i="573"/>
  <c r="I66" i="573"/>
  <c r="I67" i="573"/>
  <c r="I68" i="573"/>
  <c r="I69" i="573"/>
  <c r="I70" i="573"/>
  <c r="I71" i="573"/>
  <c r="I72" i="573"/>
  <c r="I73" i="573"/>
  <c r="I74" i="573"/>
  <c r="I75" i="573"/>
  <c r="I91" i="573"/>
  <c r="J63" i="573"/>
  <c r="J64" i="573"/>
  <c r="J65" i="573"/>
  <c r="J66" i="573"/>
  <c r="J67" i="573"/>
  <c r="J68" i="573"/>
  <c r="J69" i="573"/>
  <c r="J70" i="573"/>
  <c r="J71" i="573"/>
  <c r="J72" i="573"/>
  <c r="J73" i="573"/>
  <c r="J74" i="573"/>
  <c r="J75" i="573"/>
  <c r="J91" i="573"/>
  <c r="K63" i="573"/>
  <c r="K64" i="573"/>
  <c r="K65" i="573"/>
  <c r="K66" i="573"/>
  <c r="K67" i="573"/>
  <c r="K68" i="573"/>
  <c r="K69" i="573"/>
  <c r="K70" i="573"/>
  <c r="K71" i="573"/>
  <c r="K72" i="573"/>
  <c r="K73" i="573"/>
  <c r="K74" i="573"/>
  <c r="K75" i="573"/>
  <c r="K91" i="573"/>
  <c r="S91" i="573"/>
  <c r="G90" i="573"/>
  <c r="H90" i="573"/>
  <c r="I90" i="573"/>
  <c r="J90" i="573"/>
  <c r="K90" i="573"/>
  <c r="L90" i="573"/>
  <c r="M90" i="573"/>
  <c r="N90" i="573"/>
  <c r="O90" i="573"/>
  <c r="P90" i="573"/>
  <c r="Q90" i="573"/>
  <c r="R90" i="573"/>
  <c r="S90" i="573"/>
  <c r="S89" i="573"/>
  <c r="S88" i="573"/>
  <c r="G84" i="573"/>
  <c r="G85" i="573"/>
  <c r="G87" i="573"/>
  <c r="H84" i="573"/>
  <c r="H85" i="573"/>
  <c r="H87" i="573"/>
  <c r="I84" i="573"/>
  <c r="I85" i="573"/>
  <c r="I87" i="573"/>
  <c r="J84" i="573"/>
  <c r="J85" i="573"/>
  <c r="J87" i="573"/>
  <c r="K84" i="573"/>
  <c r="K85" i="573"/>
  <c r="K87" i="573"/>
  <c r="L84" i="573"/>
  <c r="L85" i="573"/>
  <c r="L87" i="573"/>
  <c r="M84" i="573"/>
  <c r="M85" i="573"/>
  <c r="M87" i="573"/>
  <c r="N84" i="573"/>
  <c r="N85" i="573"/>
  <c r="N87" i="573"/>
  <c r="O84" i="573"/>
  <c r="O85" i="573"/>
  <c r="O87" i="573"/>
  <c r="P84" i="573"/>
  <c r="P85" i="573"/>
  <c r="P87" i="573"/>
  <c r="Q84" i="573"/>
  <c r="Q85" i="573"/>
  <c r="Q87" i="573"/>
  <c r="R84" i="573"/>
  <c r="R85" i="573"/>
  <c r="R87" i="573"/>
  <c r="S87" i="573"/>
  <c r="G86" i="573"/>
  <c r="H86" i="573"/>
  <c r="I86" i="573"/>
  <c r="J86" i="573"/>
  <c r="K86" i="573"/>
  <c r="L86" i="573"/>
  <c r="M86" i="573"/>
  <c r="N86" i="573"/>
  <c r="O86" i="573"/>
  <c r="P86" i="573"/>
  <c r="Q86" i="573"/>
  <c r="R86" i="573"/>
  <c r="S86" i="573"/>
  <c r="S85" i="573"/>
  <c r="S84" i="573"/>
  <c r="L83" i="573"/>
  <c r="M83" i="573"/>
  <c r="N83" i="573"/>
  <c r="O83" i="573"/>
  <c r="P83" i="573"/>
  <c r="Q83" i="573"/>
  <c r="R83" i="573"/>
  <c r="S83" i="573"/>
  <c r="S81" i="573"/>
  <c r="S79" i="573"/>
  <c r="S78" i="573"/>
  <c r="S77" i="573"/>
  <c r="S76" i="573"/>
  <c r="S75" i="573"/>
  <c r="S74" i="573"/>
  <c r="S73" i="573"/>
  <c r="S72" i="573"/>
  <c r="S71" i="573"/>
  <c r="S70" i="573"/>
  <c r="S69" i="573"/>
  <c r="S68" i="573"/>
  <c r="S67" i="573"/>
  <c r="S66" i="573"/>
  <c r="S65" i="573"/>
  <c r="S64" i="573"/>
  <c r="S63" i="573"/>
  <c r="S62" i="573"/>
  <c r="S61" i="573"/>
  <c r="S60" i="573"/>
  <c r="S59" i="573"/>
  <c r="S58" i="573"/>
  <c r="S57" i="573"/>
  <c r="S56" i="573"/>
  <c r="S55" i="573"/>
  <c r="S54" i="573"/>
  <c r="S53" i="573"/>
  <c r="S52" i="573"/>
  <c r="S51" i="573"/>
  <c r="S50" i="573"/>
  <c r="S49" i="573"/>
  <c r="S48" i="573"/>
  <c r="E48" i="573"/>
  <c r="S47" i="573"/>
  <c r="S46" i="573"/>
  <c r="S45" i="573"/>
  <c r="E45" i="573"/>
  <c r="C45" i="573"/>
  <c r="R44" i="573"/>
  <c r="Q44" i="573"/>
  <c r="P44" i="573"/>
  <c r="O44" i="573"/>
  <c r="N44" i="573"/>
  <c r="M44" i="573"/>
  <c r="L44" i="573"/>
  <c r="K44" i="573"/>
  <c r="J44" i="573"/>
  <c r="I44" i="573"/>
  <c r="H44" i="573"/>
  <c r="G44" i="573"/>
  <c r="A44" i="573"/>
  <c r="F12" i="573"/>
  <c r="R9" i="573"/>
  <c r="Q9" i="573"/>
  <c r="P9" i="573"/>
  <c r="O9" i="573"/>
  <c r="N9" i="573"/>
  <c r="M9" i="573"/>
  <c r="L9" i="573"/>
  <c r="K9" i="573"/>
  <c r="J9" i="573"/>
  <c r="I9" i="573"/>
  <c r="H9" i="573"/>
  <c r="H6" i="573"/>
  <c r="I6" i="573"/>
  <c r="J6" i="573"/>
  <c r="K6" i="573"/>
  <c r="L6" i="573"/>
  <c r="M6" i="573"/>
  <c r="N6" i="573"/>
  <c r="O6" i="573"/>
  <c r="P6" i="573"/>
  <c r="Q6" i="573"/>
  <c r="R6" i="573"/>
  <c r="H2" i="573"/>
  <c r="I2" i="573"/>
  <c r="J2" i="573"/>
  <c r="K2" i="573"/>
  <c r="L2" i="573"/>
  <c r="M2" i="573"/>
  <c r="N2" i="573"/>
  <c r="O2" i="573"/>
  <c r="P2" i="573"/>
  <c r="Q2" i="573"/>
  <c r="R2" i="573"/>
  <c r="H1" i="573"/>
  <c r="I1" i="573"/>
  <c r="J1" i="573"/>
  <c r="K1" i="573"/>
  <c r="L1" i="573"/>
  <c r="M1" i="573"/>
  <c r="N1" i="573"/>
  <c r="O1" i="573"/>
  <c r="P1" i="573"/>
  <c r="Q1" i="573"/>
  <c r="R1" i="573"/>
  <c r="B145" i="572"/>
  <c r="B146" i="572"/>
  <c r="B147" i="572"/>
  <c r="B148" i="572"/>
  <c r="B149" i="572"/>
  <c r="B150" i="572"/>
  <c r="B151" i="572"/>
  <c r="B152" i="572"/>
  <c r="B153" i="572"/>
  <c r="B154" i="572"/>
  <c r="B155" i="572"/>
  <c r="B156" i="572"/>
  <c r="B157" i="572"/>
  <c r="B158" i="572"/>
  <c r="B159" i="572"/>
  <c r="B160" i="572"/>
  <c r="B161" i="572"/>
  <c r="B162" i="572"/>
  <c r="B163" i="572"/>
  <c r="B164" i="572"/>
  <c r="B165" i="572"/>
  <c r="B166" i="572"/>
  <c r="B167" i="572"/>
  <c r="B168" i="572"/>
  <c r="B169" i="572"/>
  <c r="B170" i="572"/>
  <c r="B171" i="572"/>
  <c r="B172" i="572"/>
  <c r="B173" i="572"/>
  <c r="B174" i="572"/>
  <c r="B175" i="572"/>
  <c r="B176" i="572"/>
  <c r="B177" i="572"/>
  <c r="B178" i="572"/>
  <c r="B179" i="572"/>
  <c r="B180" i="572"/>
  <c r="B181" i="572"/>
  <c r="B182" i="572"/>
  <c r="B183" i="572"/>
  <c r="B184" i="572"/>
  <c r="B185" i="572"/>
  <c r="B186" i="572"/>
  <c r="B187" i="572"/>
  <c r="B188" i="572"/>
  <c r="B189" i="572"/>
  <c r="B190" i="572"/>
  <c r="B191" i="572"/>
  <c r="B192" i="572"/>
  <c r="H10" i="572"/>
  <c r="I10" i="572"/>
  <c r="J10" i="572"/>
  <c r="K10" i="572"/>
  <c r="L10" i="572"/>
  <c r="M10" i="572"/>
  <c r="N10" i="572"/>
  <c r="O10" i="572"/>
  <c r="P10" i="572"/>
  <c r="Q10" i="572"/>
  <c r="R10" i="572"/>
  <c r="H11" i="572"/>
  <c r="I11" i="572"/>
  <c r="J11" i="572"/>
  <c r="K11" i="572"/>
  <c r="L11" i="572"/>
  <c r="M11" i="572"/>
  <c r="N11" i="572"/>
  <c r="O11" i="572"/>
  <c r="P11" i="572"/>
  <c r="Q11" i="572"/>
  <c r="R11" i="572"/>
  <c r="H4" i="572"/>
  <c r="I4" i="572"/>
  <c r="J4" i="572"/>
  <c r="K4" i="572"/>
  <c r="L4" i="572"/>
  <c r="M4" i="572"/>
  <c r="N4" i="572"/>
  <c r="O4" i="572"/>
  <c r="P4" i="572"/>
  <c r="Q4" i="572"/>
  <c r="R4" i="572"/>
  <c r="R45" i="572"/>
  <c r="H12" i="572"/>
  <c r="I12" i="572"/>
  <c r="J12" i="572"/>
  <c r="K12" i="572"/>
  <c r="L12" i="572"/>
  <c r="M12" i="572"/>
  <c r="N12" i="572"/>
  <c r="O12" i="572"/>
  <c r="P12" i="572"/>
  <c r="Q12" i="572"/>
  <c r="R12" i="572"/>
  <c r="P8" i="572"/>
  <c r="Q8" i="572"/>
  <c r="R8" i="572"/>
  <c r="H13" i="572"/>
  <c r="I13" i="572"/>
  <c r="J13" i="572"/>
  <c r="K13" i="572"/>
  <c r="L13" i="572"/>
  <c r="M13" i="572"/>
  <c r="N13" i="572"/>
  <c r="O13" i="572"/>
  <c r="P13" i="572"/>
  <c r="Q13" i="572"/>
  <c r="R13" i="572"/>
  <c r="H14" i="572"/>
  <c r="I14" i="572"/>
  <c r="J14" i="572"/>
  <c r="K14" i="572"/>
  <c r="L14" i="572"/>
  <c r="M14" i="572"/>
  <c r="N14" i="572"/>
  <c r="O14" i="572"/>
  <c r="P14" i="572"/>
  <c r="Q14" i="572"/>
  <c r="R14" i="572"/>
  <c r="H15" i="572"/>
  <c r="I15" i="572"/>
  <c r="J15" i="572"/>
  <c r="K15" i="572"/>
  <c r="L15" i="572"/>
  <c r="M15" i="572"/>
  <c r="N15" i="572"/>
  <c r="O15" i="572"/>
  <c r="P15" i="572"/>
  <c r="Q15" i="572"/>
  <c r="R15" i="572"/>
  <c r="H16" i="572"/>
  <c r="I16" i="572"/>
  <c r="J16" i="572"/>
  <c r="K16" i="572"/>
  <c r="L16" i="572"/>
  <c r="M16" i="572"/>
  <c r="N16" i="572"/>
  <c r="O16" i="572"/>
  <c r="P16" i="572"/>
  <c r="Q16" i="572"/>
  <c r="R16" i="572"/>
  <c r="H17" i="572"/>
  <c r="I17" i="572"/>
  <c r="J17" i="572"/>
  <c r="K17" i="572"/>
  <c r="L17" i="572"/>
  <c r="M17" i="572"/>
  <c r="N17" i="572"/>
  <c r="O17" i="572"/>
  <c r="P17" i="572"/>
  <c r="Q17" i="572"/>
  <c r="R17" i="572"/>
  <c r="H18" i="572"/>
  <c r="I18" i="572"/>
  <c r="J18" i="572"/>
  <c r="K18" i="572"/>
  <c r="L18" i="572"/>
  <c r="M18" i="572"/>
  <c r="N18" i="572"/>
  <c r="O18" i="572"/>
  <c r="P18" i="572"/>
  <c r="Q18" i="572"/>
  <c r="R18" i="572"/>
  <c r="H19" i="572"/>
  <c r="I19" i="572"/>
  <c r="J19" i="572"/>
  <c r="K19" i="572"/>
  <c r="L19" i="572"/>
  <c r="M19" i="572"/>
  <c r="N19" i="572"/>
  <c r="O19" i="572"/>
  <c r="P19" i="572"/>
  <c r="Q19" i="572"/>
  <c r="R19" i="572"/>
  <c r="H20" i="572"/>
  <c r="I20" i="572"/>
  <c r="J20" i="572"/>
  <c r="K20" i="572"/>
  <c r="L20" i="572"/>
  <c r="M20" i="572"/>
  <c r="N20" i="572"/>
  <c r="O20" i="572"/>
  <c r="P20" i="572"/>
  <c r="Q20" i="572"/>
  <c r="R20" i="572"/>
  <c r="H21" i="572"/>
  <c r="I21" i="572"/>
  <c r="J21" i="572"/>
  <c r="K21" i="572"/>
  <c r="L21" i="572"/>
  <c r="M21" i="572"/>
  <c r="N21" i="572"/>
  <c r="O21" i="572"/>
  <c r="P21" i="572"/>
  <c r="Q21" i="572"/>
  <c r="R21" i="572"/>
  <c r="H22" i="572"/>
  <c r="I22" i="572"/>
  <c r="J22" i="572"/>
  <c r="K22" i="572"/>
  <c r="L22" i="572"/>
  <c r="M22" i="572"/>
  <c r="N22" i="572"/>
  <c r="O22" i="572"/>
  <c r="P22" i="572"/>
  <c r="Q22" i="572"/>
  <c r="R22" i="572"/>
  <c r="H7" i="572"/>
  <c r="I7" i="572"/>
  <c r="J7" i="572"/>
  <c r="K7" i="572"/>
  <c r="L7" i="572"/>
  <c r="M7" i="572"/>
  <c r="N7" i="572"/>
  <c r="O7" i="572"/>
  <c r="P7" i="572"/>
  <c r="Q7" i="572"/>
  <c r="R7" i="572"/>
  <c r="Q26" i="572"/>
  <c r="R26" i="572"/>
  <c r="D45" i="572"/>
  <c r="D46" i="572"/>
  <c r="D47" i="572"/>
  <c r="D48" i="572"/>
  <c r="D49" i="572"/>
  <c r="D50" i="572"/>
  <c r="D51" i="572"/>
  <c r="D52" i="572"/>
  <c r="D53" i="572"/>
  <c r="D54" i="572"/>
  <c r="D56" i="572"/>
  <c r="R93" i="572"/>
  <c r="G45" i="572"/>
  <c r="G93" i="572"/>
  <c r="G59" i="572"/>
  <c r="G82" i="572"/>
  <c r="H45" i="572"/>
  <c r="H25" i="572"/>
  <c r="H93" i="572"/>
  <c r="H59" i="572"/>
  <c r="H82" i="572"/>
  <c r="I45" i="572"/>
  <c r="I25" i="572"/>
  <c r="I93" i="572"/>
  <c r="I59" i="572"/>
  <c r="I82" i="572"/>
  <c r="J45" i="572"/>
  <c r="J25" i="572"/>
  <c r="J93" i="572"/>
  <c r="J59" i="572"/>
  <c r="J82" i="572"/>
  <c r="K45" i="572"/>
  <c r="K25" i="572"/>
  <c r="K93" i="572"/>
  <c r="K59" i="572"/>
  <c r="K82" i="572"/>
  <c r="S82" i="572"/>
  <c r="P38" i="572"/>
  <c r="Q38" i="572"/>
  <c r="R38" i="572"/>
  <c r="R59" i="572"/>
  <c r="R60" i="572"/>
  <c r="R61" i="572"/>
  <c r="R88" i="572"/>
  <c r="R76" i="572"/>
  <c r="R77" i="572"/>
  <c r="R78" i="572"/>
  <c r="R79" i="572"/>
  <c r="H29" i="572"/>
  <c r="I29" i="572"/>
  <c r="J29" i="572"/>
  <c r="K29" i="572"/>
  <c r="L29" i="572"/>
  <c r="M29" i="572"/>
  <c r="N29" i="572"/>
  <c r="O29" i="572"/>
  <c r="P29" i="572"/>
  <c r="Q29" i="572"/>
  <c r="R29" i="572"/>
  <c r="R80" i="572"/>
  <c r="H28" i="572"/>
  <c r="I28" i="572"/>
  <c r="J28" i="572"/>
  <c r="K28" i="572"/>
  <c r="L28" i="572"/>
  <c r="M28" i="572"/>
  <c r="N28" i="572"/>
  <c r="O28" i="572"/>
  <c r="P28" i="572"/>
  <c r="Q28" i="572"/>
  <c r="R28" i="572"/>
  <c r="R81" i="572"/>
  <c r="R89" i="572"/>
  <c r="R190" i="572"/>
  <c r="Q45" i="572"/>
  <c r="Q93" i="572"/>
  <c r="Q59" i="572"/>
  <c r="Q60" i="572"/>
  <c r="Q61" i="572"/>
  <c r="Q88" i="572"/>
  <c r="Q76" i="572"/>
  <c r="Q77" i="572"/>
  <c r="Q78" i="572"/>
  <c r="Q79" i="572"/>
  <c r="Q80" i="572"/>
  <c r="Q81" i="572"/>
  <c r="Q89" i="572"/>
  <c r="Q190" i="572"/>
  <c r="P45" i="572"/>
  <c r="P93" i="572"/>
  <c r="P59" i="572"/>
  <c r="P60" i="572"/>
  <c r="P61" i="572"/>
  <c r="P88" i="572"/>
  <c r="P76" i="572"/>
  <c r="P77" i="572"/>
  <c r="P78" i="572"/>
  <c r="P79" i="572"/>
  <c r="P80" i="572"/>
  <c r="P81" i="572"/>
  <c r="P89" i="572"/>
  <c r="P190" i="572"/>
  <c r="O45" i="572"/>
  <c r="L25" i="572"/>
  <c r="M25" i="572"/>
  <c r="N25" i="572"/>
  <c r="O25" i="572"/>
  <c r="O93" i="572"/>
  <c r="O59" i="572"/>
  <c r="O60" i="572"/>
  <c r="O61" i="572"/>
  <c r="O88" i="572"/>
  <c r="O76" i="572"/>
  <c r="O77" i="572"/>
  <c r="O78" i="572"/>
  <c r="O79" i="572"/>
  <c r="O80" i="572"/>
  <c r="O81" i="572"/>
  <c r="O89" i="572"/>
  <c r="O190" i="572"/>
  <c r="N45" i="572"/>
  <c r="N93" i="572"/>
  <c r="N59" i="572"/>
  <c r="N60" i="572"/>
  <c r="N61" i="572"/>
  <c r="N88" i="572"/>
  <c r="N76" i="572"/>
  <c r="N77" i="572"/>
  <c r="N78" i="572"/>
  <c r="N79" i="572"/>
  <c r="N80" i="572"/>
  <c r="N81" i="572"/>
  <c r="N89" i="572"/>
  <c r="N190" i="572"/>
  <c r="M45" i="572"/>
  <c r="M93" i="572"/>
  <c r="M59" i="572"/>
  <c r="M60" i="572"/>
  <c r="M61" i="572"/>
  <c r="M88" i="572"/>
  <c r="M76" i="572"/>
  <c r="M77" i="572"/>
  <c r="M78" i="572"/>
  <c r="M79" i="572"/>
  <c r="M80" i="572"/>
  <c r="M81" i="572"/>
  <c r="M89" i="572"/>
  <c r="M190" i="572"/>
  <c r="L45" i="572"/>
  <c r="L93" i="572"/>
  <c r="L59" i="572"/>
  <c r="L60" i="572"/>
  <c r="L61" i="572"/>
  <c r="L88" i="572"/>
  <c r="L76" i="572"/>
  <c r="L77" i="572"/>
  <c r="L78" i="572"/>
  <c r="L79" i="572"/>
  <c r="L80" i="572"/>
  <c r="L81" i="572"/>
  <c r="L89" i="572"/>
  <c r="L190" i="572"/>
  <c r="K60" i="572"/>
  <c r="K61" i="572"/>
  <c r="K88" i="572"/>
  <c r="K76" i="572"/>
  <c r="K77" i="572"/>
  <c r="K78" i="572"/>
  <c r="K79" i="572"/>
  <c r="K80" i="572"/>
  <c r="K81" i="572"/>
  <c r="K89" i="572"/>
  <c r="K190" i="572"/>
  <c r="J60" i="572"/>
  <c r="J61" i="572"/>
  <c r="J88" i="572"/>
  <c r="J76" i="572"/>
  <c r="J77" i="572"/>
  <c r="J78" i="572"/>
  <c r="J79" i="572"/>
  <c r="J80" i="572"/>
  <c r="J81" i="572"/>
  <c r="J89" i="572"/>
  <c r="J190" i="572"/>
  <c r="I60" i="572"/>
  <c r="I61" i="572"/>
  <c r="I88" i="572"/>
  <c r="I76" i="572"/>
  <c r="I77" i="572"/>
  <c r="I78" i="572"/>
  <c r="I79" i="572"/>
  <c r="I80" i="572"/>
  <c r="I81" i="572"/>
  <c r="I89" i="572"/>
  <c r="I190" i="572"/>
  <c r="H60" i="572"/>
  <c r="H61" i="572"/>
  <c r="H88" i="572"/>
  <c r="H76" i="572"/>
  <c r="H77" i="572"/>
  <c r="H78" i="572"/>
  <c r="H79" i="572"/>
  <c r="H80" i="572"/>
  <c r="H81" i="572"/>
  <c r="H89" i="572"/>
  <c r="H190" i="572"/>
  <c r="G60" i="572"/>
  <c r="G61" i="572"/>
  <c r="G88" i="572"/>
  <c r="G76" i="572"/>
  <c r="G77" i="572"/>
  <c r="G78" i="572"/>
  <c r="G79" i="572"/>
  <c r="G80" i="572"/>
  <c r="G81" i="572"/>
  <c r="G89" i="572"/>
  <c r="G190" i="572"/>
  <c r="R188" i="572"/>
  <c r="Q188" i="572"/>
  <c r="P188" i="572"/>
  <c r="O188" i="572"/>
  <c r="N188" i="572"/>
  <c r="M188" i="572"/>
  <c r="L188" i="572"/>
  <c r="K188" i="572"/>
  <c r="J188" i="572"/>
  <c r="I188" i="572"/>
  <c r="H188" i="572"/>
  <c r="G188" i="572"/>
  <c r="R187" i="572"/>
  <c r="Q187" i="572"/>
  <c r="P187" i="572"/>
  <c r="O187" i="572"/>
  <c r="N187" i="572"/>
  <c r="M187" i="572"/>
  <c r="L187" i="572"/>
  <c r="K187" i="572"/>
  <c r="J187" i="572"/>
  <c r="I187" i="572"/>
  <c r="H187" i="572"/>
  <c r="G187" i="572"/>
  <c r="R186" i="572"/>
  <c r="Q186" i="572"/>
  <c r="P186" i="572"/>
  <c r="O186" i="572"/>
  <c r="N186" i="572"/>
  <c r="M186" i="572"/>
  <c r="L186" i="572"/>
  <c r="K186" i="572"/>
  <c r="J186" i="572"/>
  <c r="I186" i="572"/>
  <c r="H186" i="572"/>
  <c r="G186" i="572"/>
  <c r="R185" i="572"/>
  <c r="Q185" i="572"/>
  <c r="P185" i="572"/>
  <c r="O185" i="572"/>
  <c r="N185" i="572"/>
  <c r="M185" i="572"/>
  <c r="L185" i="572"/>
  <c r="K185" i="572"/>
  <c r="J185" i="572"/>
  <c r="I185" i="572"/>
  <c r="H185" i="572"/>
  <c r="G185" i="572"/>
  <c r="R184" i="572"/>
  <c r="Q184" i="572"/>
  <c r="P184" i="572"/>
  <c r="O184" i="572"/>
  <c r="N184" i="572"/>
  <c r="M184" i="572"/>
  <c r="L184" i="572"/>
  <c r="K184" i="572"/>
  <c r="J184" i="572"/>
  <c r="I184" i="572"/>
  <c r="H184" i="572"/>
  <c r="G184" i="572"/>
  <c r="R181" i="572"/>
  <c r="Q181" i="572"/>
  <c r="P181" i="572"/>
  <c r="O181" i="572"/>
  <c r="N181" i="572"/>
  <c r="M181" i="572"/>
  <c r="L181" i="572"/>
  <c r="K181" i="572"/>
  <c r="J181" i="572"/>
  <c r="I181" i="572"/>
  <c r="H181" i="572"/>
  <c r="G181" i="572"/>
  <c r="R179" i="572"/>
  <c r="Q179" i="572"/>
  <c r="P179" i="572"/>
  <c r="O179" i="572"/>
  <c r="N179" i="572"/>
  <c r="M179" i="572"/>
  <c r="L179" i="572"/>
  <c r="K179" i="572"/>
  <c r="J179" i="572"/>
  <c r="I179" i="572"/>
  <c r="H179" i="572"/>
  <c r="G179" i="572"/>
  <c r="R178" i="572"/>
  <c r="Q178" i="572"/>
  <c r="P178" i="572"/>
  <c r="O178" i="572"/>
  <c r="N178" i="572"/>
  <c r="M178" i="572"/>
  <c r="L178" i="572"/>
  <c r="K178" i="572"/>
  <c r="J178" i="572"/>
  <c r="I178" i="572"/>
  <c r="H178" i="572"/>
  <c r="G178" i="572"/>
  <c r="R177" i="572"/>
  <c r="Q177" i="572"/>
  <c r="P177" i="572"/>
  <c r="O177" i="572"/>
  <c r="N177" i="572"/>
  <c r="M177" i="572"/>
  <c r="L177" i="572"/>
  <c r="K177" i="572"/>
  <c r="J177" i="572"/>
  <c r="I177" i="572"/>
  <c r="H177" i="572"/>
  <c r="G177" i="572"/>
  <c r="R5" i="572"/>
  <c r="R174" i="572"/>
  <c r="Q5" i="572"/>
  <c r="Q174" i="572"/>
  <c r="P5" i="572"/>
  <c r="P174" i="572"/>
  <c r="O5" i="572"/>
  <c r="O174" i="572"/>
  <c r="N5" i="572"/>
  <c r="N174" i="572"/>
  <c r="M5" i="572"/>
  <c r="M174" i="572"/>
  <c r="L5" i="572"/>
  <c r="L174" i="572"/>
  <c r="K5" i="572"/>
  <c r="K174" i="572"/>
  <c r="J5" i="572"/>
  <c r="J174" i="572"/>
  <c r="I5" i="572"/>
  <c r="I174" i="572"/>
  <c r="H5" i="572"/>
  <c r="H174" i="572"/>
  <c r="G174" i="572"/>
  <c r="R173" i="572"/>
  <c r="Q173" i="572"/>
  <c r="P173" i="572"/>
  <c r="O173" i="572"/>
  <c r="N173" i="572"/>
  <c r="M173" i="572"/>
  <c r="L173" i="572"/>
  <c r="K173" i="572"/>
  <c r="J173" i="572"/>
  <c r="I173" i="572"/>
  <c r="H173" i="572"/>
  <c r="G173" i="572"/>
  <c r="R172" i="572"/>
  <c r="Q172" i="572"/>
  <c r="P172" i="572"/>
  <c r="O172" i="572"/>
  <c r="N172" i="572"/>
  <c r="M172" i="572"/>
  <c r="L172" i="572"/>
  <c r="K172" i="572"/>
  <c r="J172" i="572"/>
  <c r="I172" i="572"/>
  <c r="H172" i="572"/>
  <c r="G172" i="572"/>
  <c r="C54" i="572"/>
  <c r="R171" i="572"/>
  <c r="Q171" i="572"/>
  <c r="P171" i="572"/>
  <c r="O171" i="572"/>
  <c r="N171" i="572"/>
  <c r="M171" i="572"/>
  <c r="L171" i="572"/>
  <c r="K171" i="572"/>
  <c r="J171" i="572"/>
  <c r="I171" i="572"/>
  <c r="H171" i="572"/>
  <c r="G171" i="572"/>
  <c r="C53" i="572"/>
  <c r="R170" i="572"/>
  <c r="Q170" i="572"/>
  <c r="P170" i="572"/>
  <c r="O170" i="572"/>
  <c r="N170" i="572"/>
  <c r="M170" i="572"/>
  <c r="L170" i="572"/>
  <c r="K170" i="572"/>
  <c r="J170" i="572"/>
  <c r="I170" i="572"/>
  <c r="H170" i="572"/>
  <c r="G170" i="572"/>
  <c r="C52" i="572"/>
  <c r="R169" i="572"/>
  <c r="Q169" i="572"/>
  <c r="P169" i="572"/>
  <c r="O169" i="572"/>
  <c r="N169" i="572"/>
  <c r="M169" i="572"/>
  <c r="L169" i="572"/>
  <c r="K169" i="572"/>
  <c r="J169" i="572"/>
  <c r="I169" i="572"/>
  <c r="H169" i="572"/>
  <c r="G169" i="572"/>
  <c r="C51" i="572"/>
  <c r="R168" i="572"/>
  <c r="Q168" i="572"/>
  <c r="P168" i="572"/>
  <c r="O168" i="572"/>
  <c r="N168" i="572"/>
  <c r="M168" i="572"/>
  <c r="L168" i="572"/>
  <c r="K168" i="572"/>
  <c r="J168" i="572"/>
  <c r="I168" i="572"/>
  <c r="H168" i="572"/>
  <c r="G168" i="572"/>
  <c r="C50" i="572"/>
  <c r="R167" i="572"/>
  <c r="Q167" i="572"/>
  <c r="P167" i="572"/>
  <c r="O167" i="572"/>
  <c r="N167" i="572"/>
  <c r="M167" i="572"/>
  <c r="L167" i="572"/>
  <c r="K167" i="572"/>
  <c r="J167" i="572"/>
  <c r="I167" i="572"/>
  <c r="H167" i="572"/>
  <c r="G167" i="572"/>
  <c r="C49" i="572"/>
  <c r="R166" i="572"/>
  <c r="Q166" i="572"/>
  <c r="P166" i="572"/>
  <c r="O166" i="572"/>
  <c r="N166" i="572"/>
  <c r="M166" i="572"/>
  <c r="L166" i="572"/>
  <c r="K166" i="572"/>
  <c r="J166" i="572"/>
  <c r="I166" i="572"/>
  <c r="H166" i="572"/>
  <c r="G166" i="572"/>
  <c r="C48" i="572"/>
  <c r="R165" i="572"/>
  <c r="Q165" i="572"/>
  <c r="P165" i="572"/>
  <c r="O165" i="572"/>
  <c r="N165" i="572"/>
  <c r="M165" i="572"/>
  <c r="L165" i="572"/>
  <c r="K165" i="572"/>
  <c r="J165" i="572"/>
  <c r="I165" i="572"/>
  <c r="H165" i="572"/>
  <c r="G165" i="572"/>
  <c r="C47" i="572"/>
  <c r="R164" i="572"/>
  <c r="Q164" i="572"/>
  <c r="P164" i="572"/>
  <c r="O164" i="572"/>
  <c r="N164" i="572"/>
  <c r="M164" i="572"/>
  <c r="L164" i="572"/>
  <c r="K164" i="572"/>
  <c r="J164" i="572"/>
  <c r="I164" i="572"/>
  <c r="H164" i="572"/>
  <c r="G164" i="572"/>
  <c r="C46" i="572"/>
  <c r="R163" i="572"/>
  <c r="Q163" i="572"/>
  <c r="P163" i="572"/>
  <c r="O163" i="572"/>
  <c r="N163" i="572"/>
  <c r="M163" i="572"/>
  <c r="L163" i="572"/>
  <c r="K163" i="572"/>
  <c r="J163" i="572"/>
  <c r="I163" i="572"/>
  <c r="H163" i="572"/>
  <c r="G163" i="572"/>
  <c r="R162" i="572"/>
  <c r="Q162" i="572"/>
  <c r="P162" i="572"/>
  <c r="O162" i="572"/>
  <c r="N162" i="572"/>
  <c r="M162" i="572"/>
  <c r="L162" i="572"/>
  <c r="K162" i="572"/>
  <c r="J162" i="572"/>
  <c r="I162" i="572"/>
  <c r="H162" i="572"/>
  <c r="G162" i="572"/>
  <c r="R160" i="572"/>
  <c r="Q160" i="572"/>
  <c r="P160" i="572"/>
  <c r="O160" i="572"/>
  <c r="N160" i="572"/>
  <c r="M160" i="572"/>
  <c r="L160" i="572"/>
  <c r="K160" i="572"/>
  <c r="J160" i="572"/>
  <c r="I160" i="572"/>
  <c r="H160" i="572"/>
  <c r="G160" i="572"/>
  <c r="R159" i="572"/>
  <c r="Q159" i="572"/>
  <c r="P159" i="572"/>
  <c r="O159" i="572"/>
  <c r="N159" i="572"/>
  <c r="M159" i="572"/>
  <c r="L159" i="572"/>
  <c r="K159" i="572"/>
  <c r="J159" i="572"/>
  <c r="I159" i="572"/>
  <c r="H159" i="572"/>
  <c r="G159" i="572"/>
  <c r="R158" i="572"/>
  <c r="Q158" i="572"/>
  <c r="P158" i="572"/>
  <c r="O158" i="572"/>
  <c r="N158" i="572"/>
  <c r="M158" i="572"/>
  <c r="L158" i="572"/>
  <c r="K158" i="572"/>
  <c r="J158" i="572"/>
  <c r="I158" i="572"/>
  <c r="H158" i="572"/>
  <c r="G158" i="572"/>
  <c r="E56" i="572"/>
  <c r="E54" i="572"/>
  <c r="E53" i="572"/>
  <c r="E52" i="572"/>
  <c r="E51" i="572"/>
  <c r="E50" i="572"/>
  <c r="E49" i="572"/>
  <c r="E47" i="572"/>
  <c r="E46" i="572"/>
  <c r="R94" i="572"/>
  <c r="Q94" i="572"/>
  <c r="P94" i="572"/>
  <c r="O94" i="572"/>
  <c r="N94" i="572"/>
  <c r="M94" i="572"/>
  <c r="L94" i="572"/>
  <c r="K94" i="572"/>
  <c r="J94" i="572"/>
  <c r="I94" i="572"/>
  <c r="H94" i="572"/>
  <c r="G94" i="572"/>
  <c r="B2" i="572"/>
  <c r="B3" i="572"/>
  <c r="B4" i="572"/>
  <c r="B5" i="572"/>
  <c r="B6" i="572"/>
  <c r="B7" i="572"/>
  <c r="B8" i="572"/>
  <c r="B9" i="572"/>
  <c r="B10" i="572"/>
  <c r="B11" i="572"/>
  <c r="B12" i="572"/>
  <c r="B13" i="572"/>
  <c r="B14" i="572"/>
  <c r="B15" i="572"/>
  <c r="B16" i="572"/>
  <c r="B17" i="572"/>
  <c r="B18" i="572"/>
  <c r="B19" i="572"/>
  <c r="B20" i="572"/>
  <c r="B21" i="572"/>
  <c r="B22" i="572"/>
  <c r="B23" i="572"/>
  <c r="B24" i="572"/>
  <c r="B25" i="572"/>
  <c r="B26" i="572"/>
  <c r="B27" i="572"/>
  <c r="B28" i="572"/>
  <c r="B29" i="572"/>
  <c r="B30" i="572"/>
  <c r="B31" i="572"/>
  <c r="B32" i="572"/>
  <c r="B33" i="572"/>
  <c r="B34" i="572"/>
  <c r="B35" i="572"/>
  <c r="B36" i="572"/>
  <c r="B37" i="572"/>
  <c r="B38" i="572"/>
  <c r="B39" i="572"/>
  <c r="B40" i="572"/>
  <c r="B41" i="572"/>
  <c r="B42" i="572"/>
  <c r="B43" i="572"/>
  <c r="B44" i="572"/>
  <c r="B45" i="572"/>
  <c r="B46" i="572"/>
  <c r="B47" i="572"/>
  <c r="B48" i="572"/>
  <c r="B49" i="572"/>
  <c r="B50" i="572"/>
  <c r="B51" i="572"/>
  <c r="B52" i="572"/>
  <c r="B53" i="572"/>
  <c r="B54" i="572"/>
  <c r="B55" i="572"/>
  <c r="B56" i="572"/>
  <c r="B57" i="572"/>
  <c r="B58" i="572"/>
  <c r="B59" i="572"/>
  <c r="B60" i="572"/>
  <c r="B61" i="572"/>
  <c r="B62" i="572"/>
  <c r="B63" i="572"/>
  <c r="B64" i="572"/>
  <c r="B65" i="572"/>
  <c r="B66" i="572"/>
  <c r="B67" i="572"/>
  <c r="B68" i="572"/>
  <c r="B69" i="572"/>
  <c r="B70" i="572"/>
  <c r="B71" i="572"/>
  <c r="B72" i="572"/>
  <c r="B73" i="572"/>
  <c r="B74" i="572"/>
  <c r="B75" i="572"/>
  <c r="B76" i="572"/>
  <c r="B77" i="572"/>
  <c r="B78" i="572"/>
  <c r="B79" i="572"/>
  <c r="B80" i="572"/>
  <c r="B81" i="572"/>
  <c r="B82" i="572"/>
  <c r="B83" i="572"/>
  <c r="B84" i="572"/>
  <c r="B85" i="572"/>
  <c r="B86" i="572"/>
  <c r="B87" i="572"/>
  <c r="B88" i="572"/>
  <c r="B89" i="572"/>
  <c r="B90" i="572"/>
  <c r="B91" i="572"/>
  <c r="B92" i="572"/>
  <c r="B93" i="572"/>
  <c r="B94" i="572"/>
  <c r="L63" i="572"/>
  <c r="L64" i="572"/>
  <c r="L65" i="572"/>
  <c r="L66" i="572"/>
  <c r="L67" i="572"/>
  <c r="L68" i="572"/>
  <c r="L69" i="572"/>
  <c r="L70" i="572"/>
  <c r="L71" i="572"/>
  <c r="L72" i="572"/>
  <c r="L73" i="572"/>
  <c r="L74" i="572"/>
  <c r="L75" i="572"/>
  <c r="L92" i="572"/>
  <c r="M63" i="572"/>
  <c r="M64" i="572"/>
  <c r="M65" i="572"/>
  <c r="M66" i="572"/>
  <c r="M67" i="572"/>
  <c r="M68" i="572"/>
  <c r="M69" i="572"/>
  <c r="M70" i="572"/>
  <c r="M71" i="572"/>
  <c r="M72" i="572"/>
  <c r="M73" i="572"/>
  <c r="M74" i="572"/>
  <c r="M75" i="572"/>
  <c r="M92" i="572"/>
  <c r="N63" i="572"/>
  <c r="N64" i="572"/>
  <c r="N65" i="572"/>
  <c r="N66" i="572"/>
  <c r="N67" i="572"/>
  <c r="N68" i="572"/>
  <c r="N69" i="572"/>
  <c r="N70" i="572"/>
  <c r="N71" i="572"/>
  <c r="N72" i="572"/>
  <c r="N73" i="572"/>
  <c r="N74" i="572"/>
  <c r="N75" i="572"/>
  <c r="N92" i="572"/>
  <c r="O63" i="572"/>
  <c r="O64" i="572"/>
  <c r="O65" i="572"/>
  <c r="O66" i="572"/>
  <c r="O67" i="572"/>
  <c r="O68" i="572"/>
  <c r="O69" i="572"/>
  <c r="O70" i="572"/>
  <c r="O71" i="572"/>
  <c r="O72" i="572"/>
  <c r="O73" i="572"/>
  <c r="O74" i="572"/>
  <c r="O75" i="572"/>
  <c r="O92" i="572"/>
  <c r="P63" i="572"/>
  <c r="P64" i="572"/>
  <c r="P65" i="572"/>
  <c r="P66" i="572"/>
  <c r="P67" i="572"/>
  <c r="P68" i="572"/>
  <c r="P69" i="572"/>
  <c r="P70" i="572"/>
  <c r="P71" i="572"/>
  <c r="P72" i="572"/>
  <c r="P73" i="572"/>
  <c r="P74" i="572"/>
  <c r="P75" i="572"/>
  <c r="P92" i="572"/>
  <c r="Q63" i="572"/>
  <c r="Q64" i="572"/>
  <c r="Q65" i="572"/>
  <c r="Q66" i="572"/>
  <c r="Q67" i="572"/>
  <c r="Q68" i="572"/>
  <c r="Q69" i="572"/>
  <c r="Q70" i="572"/>
  <c r="Q71" i="572"/>
  <c r="Q72" i="572"/>
  <c r="Q73" i="572"/>
  <c r="Q74" i="572"/>
  <c r="Q75" i="572"/>
  <c r="Q92" i="572"/>
  <c r="R63" i="572"/>
  <c r="R64" i="572"/>
  <c r="R65" i="572"/>
  <c r="R66" i="572"/>
  <c r="R67" i="572"/>
  <c r="R68" i="572"/>
  <c r="R69" i="572"/>
  <c r="R70" i="572"/>
  <c r="R71" i="572"/>
  <c r="R72" i="572"/>
  <c r="R73" i="572"/>
  <c r="R74" i="572"/>
  <c r="R75" i="572"/>
  <c r="R92" i="572"/>
  <c r="S92" i="572"/>
  <c r="G64" i="572"/>
  <c r="G65" i="572"/>
  <c r="G66" i="572"/>
  <c r="G67" i="572"/>
  <c r="G68" i="572"/>
  <c r="G69" i="572"/>
  <c r="G70" i="572"/>
  <c r="G71" i="572"/>
  <c r="G72" i="572"/>
  <c r="G73" i="572"/>
  <c r="G74" i="572"/>
  <c r="G75" i="572"/>
  <c r="G91" i="572"/>
  <c r="H63" i="572"/>
  <c r="H64" i="572"/>
  <c r="H65" i="572"/>
  <c r="H66" i="572"/>
  <c r="H67" i="572"/>
  <c r="H68" i="572"/>
  <c r="H69" i="572"/>
  <c r="H70" i="572"/>
  <c r="H71" i="572"/>
  <c r="H72" i="572"/>
  <c r="H73" i="572"/>
  <c r="H74" i="572"/>
  <c r="H75" i="572"/>
  <c r="H91" i="572"/>
  <c r="I63" i="572"/>
  <c r="I64" i="572"/>
  <c r="I65" i="572"/>
  <c r="I66" i="572"/>
  <c r="I67" i="572"/>
  <c r="I68" i="572"/>
  <c r="I69" i="572"/>
  <c r="I70" i="572"/>
  <c r="I71" i="572"/>
  <c r="I72" i="572"/>
  <c r="I73" i="572"/>
  <c r="I74" i="572"/>
  <c r="I75" i="572"/>
  <c r="I91" i="572"/>
  <c r="J63" i="572"/>
  <c r="J64" i="572"/>
  <c r="J65" i="572"/>
  <c r="J66" i="572"/>
  <c r="J67" i="572"/>
  <c r="J68" i="572"/>
  <c r="J69" i="572"/>
  <c r="J70" i="572"/>
  <c r="J71" i="572"/>
  <c r="J72" i="572"/>
  <c r="J73" i="572"/>
  <c r="J74" i="572"/>
  <c r="J75" i="572"/>
  <c r="J91" i="572"/>
  <c r="K63" i="572"/>
  <c r="K64" i="572"/>
  <c r="K65" i="572"/>
  <c r="K66" i="572"/>
  <c r="K67" i="572"/>
  <c r="K68" i="572"/>
  <c r="K69" i="572"/>
  <c r="K70" i="572"/>
  <c r="K71" i="572"/>
  <c r="K72" i="572"/>
  <c r="K73" i="572"/>
  <c r="K74" i="572"/>
  <c r="K75" i="572"/>
  <c r="K91" i="572"/>
  <c r="S91" i="572"/>
  <c r="G90" i="572"/>
  <c r="H90" i="572"/>
  <c r="I90" i="572"/>
  <c r="J90" i="572"/>
  <c r="K90" i="572"/>
  <c r="L90" i="572"/>
  <c r="M90" i="572"/>
  <c r="N90" i="572"/>
  <c r="O90" i="572"/>
  <c r="P90" i="572"/>
  <c r="Q90" i="572"/>
  <c r="R90" i="572"/>
  <c r="S90" i="572"/>
  <c r="S89" i="572"/>
  <c r="S88" i="572"/>
  <c r="G84" i="572"/>
  <c r="G85" i="572"/>
  <c r="G87" i="572"/>
  <c r="H84" i="572"/>
  <c r="H85" i="572"/>
  <c r="H87" i="572"/>
  <c r="I84" i="572"/>
  <c r="I85" i="572"/>
  <c r="I87" i="572"/>
  <c r="J84" i="572"/>
  <c r="J85" i="572"/>
  <c r="J87" i="572"/>
  <c r="K84" i="572"/>
  <c r="K85" i="572"/>
  <c r="K87" i="572"/>
  <c r="L84" i="572"/>
  <c r="L85" i="572"/>
  <c r="L87" i="572"/>
  <c r="M84" i="572"/>
  <c r="M85" i="572"/>
  <c r="M87" i="572"/>
  <c r="N84" i="572"/>
  <c r="N85" i="572"/>
  <c r="N87" i="572"/>
  <c r="O84" i="572"/>
  <c r="O85" i="572"/>
  <c r="O87" i="572"/>
  <c r="P84" i="572"/>
  <c r="P85" i="572"/>
  <c r="P87" i="572"/>
  <c r="Q84" i="572"/>
  <c r="Q85" i="572"/>
  <c r="Q87" i="572"/>
  <c r="R84" i="572"/>
  <c r="R85" i="572"/>
  <c r="R87" i="572"/>
  <c r="S87" i="572"/>
  <c r="G86" i="572"/>
  <c r="H86" i="572"/>
  <c r="I86" i="572"/>
  <c r="J86" i="572"/>
  <c r="K86" i="572"/>
  <c r="L86" i="572"/>
  <c r="M86" i="572"/>
  <c r="N86" i="572"/>
  <c r="O86" i="572"/>
  <c r="P86" i="572"/>
  <c r="Q86" i="572"/>
  <c r="R86" i="572"/>
  <c r="S86" i="572"/>
  <c r="S85" i="572"/>
  <c r="S84" i="572"/>
  <c r="L83" i="572"/>
  <c r="M83" i="572"/>
  <c r="N83" i="572"/>
  <c r="O83" i="572"/>
  <c r="P83" i="572"/>
  <c r="Q83" i="572"/>
  <c r="R83" i="572"/>
  <c r="S83" i="572"/>
  <c r="S81" i="572"/>
  <c r="S79" i="572"/>
  <c r="S78" i="572"/>
  <c r="S77" i="572"/>
  <c r="S76" i="572"/>
  <c r="S75" i="572"/>
  <c r="S74" i="572"/>
  <c r="S73" i="572"/>
  <c r="S72" i="572"/>
  <c r="S71" i="572"/>
  <c r="S70" i="572"/>
  <c r="S69" i="572"/>
  <c r="S68" i="572"/>
  <c r="S67" i="572"/>
  <c r="S66" i="572"/>
  <c r="S65" i="572"/>
  <c r="S64" i="572"/>
  <c r="S63" i="572"/>
  <c r="S62" i="572"/>
  <c r="S61" i="572"/>
  <c r="S60" i="572"/>
  <c r="S59" i="572"/>
  <c r="S58" i="572"/>
  <c r="S57" i="572"/>
  <c r="S56" i="572"/>
  <c r="S55" i="572"/>
  <c r="S54" i="572"/>
  <c r="S53" i="572"/>
  <c r="S52" i="572"/>
  <c r="S51" i="572"/>
  <c r="S50" i="572"/>
  <c r="S49" i="572"/>
  <c r="S48" i="572"/>
  <c r="E48" i="572"/>
  <c r="S47" i="572"/>
  <c r="S46" i="572"/>
  <c r="S45" i="572"/>
  <c r="E45" i="572"/>
  <c r="C45" i="572"/>
  <c r="R44" i="572"/>
  <c r="Q44" i="572"/>
  <c r="P44" i="572"/>
  <c r="O44" i="572"/>
  <c r="N44" i="572"/>
  <c r="M44" i="572"/>
  <c r="L44" i="572"/>
  <c r="K44" i="572"/>
  <c r="J44" i="572"/>
  <c r="I44" i="572"/>
  <c r="H44" i="572"/>
  <c r="G44" i="572"/>
  <c r="A44" i="572"/>
  <c r="F12" i="572"/>
  <c r="R9" i="572"/>
  <c r="Q9" i="572"/>
  <c r="P9" i="572"/>
  <c r="O9" i="572"/>
  <c r="N9" i="572"/>
  <c r="M9" i="572"/>
  <c r="L9" i="572"/>
  <c r="K9" i="572"/>
  <c r="J9" i="572"/>
  <c r="I9" i="572"/>
  <c r="H9" i="572"/>
  <c r="H6" i="572"/>
  <c r="I6" i="572"/>
  <c r="J6" i="572"/>
  <c r="K6" i="572"/>
  <c r="L6" i="572"/>
  <c r="M6" i="572"/>
  <c r="N6" i="572"/>
  <c r="O6" i="572"/>
  <c r="P6" i="572"/>
  <c r="Q6" i="572"/>
  <c r="R6" i="572"/>
  <c r="H2" i="572"/>
  <c r="I2" i="572"/>
  <c r="J2" i="572"/>
  <c r="K2" i="572"/>
  <c r="L2" i="572"/>
  <c r="M2" i="572"/>
  <c r="N2" i="572"/>
  <c r="O2" i="572"/>
  <c r="P2" i="572"/>
  <c r="Q2" i="572"/>
  <c r="R2" i="572"/>
  <c r="H1" i="572"/>
  <c r="I1" i="572"/>
  <c r="J1" i="572"/>
  <c r="K1" i="572"/>
  <c r="L1" i="572"/>
  <c r="M1" i="572"/>
  <c r="N1" i="572"/>
  <c r="O1" i="572"/>
  <c r="P1" i="572"/>
  <c r="Q1" i="572"/>
  <c r="R1" i="572"/>
  <c r="H7" i="534"/>
  <c r="H5" i="534"/>
  <c r="I7" i="534"/>
  <c r="J7" i="534"/>
  <c r="K7" i="534"/>
  <c r="L7" i="534"/>
  <c r="M7" i="534"/>
  <c r="N7" i="534"/>
  <c r="O7" i="534"/>
  <c r="P7" i="534"/>
  <c r="Q7" i="534"/>
  <c r="H11" i="534"/>
  <c r="I11" i="534"/>
  <c r="J11" i="534"/>
  <c r="K11" i="534"/>
  <c r="L11" i="534"/>
  <c r="M11" i="534"/>
  <c r="N11" i="534"/>
  <c r="O11" i="534"/>
  <c r="P11" i="534"/>
  <c r="Q11" i="534"/>
  <c r="H10" i="534"/>
  <c r="I10" i="534"/>
  <c r="J10" i="534"/>
  <c r="K10" i="534"/>
  <c r="L10" i="534"/>
  <c r="M10" i="534"/>
  <c r="N10" i="534"/>
  <c r="O10" i="534"/>
  <c r="P10" i="534"/>
  <c r="Q10" i="534"/>
  <c r="Q45" i="534"/>
  <c r="H12" i="534"/>
  <c r="I12" i="534"/>
  <c r="J12" i="534"/>
  <c r="K12" i="534"/>
  <c r="L12" i="534"/>
  <c r="M12" i="534"/>
  <c r="N12" i="534"/>
  <c r="O12" i="534"/>
  <c r="P12" i="534"/>
  <c r="Q12" i="534"/>
  <c r="P8" i="534"/>
  <c r="Q8" i="534"/>
  <c r="Q93" i="534"/>
  <c r="Q26" i="534"/>
  <c r="Q158" i="534"/>
  <c r="R7" i="534"/>
  <c r="R11" i="534"/>
  <c r="R10" i="534"/>
  <c r="R45" i="534"/>
  <c r="R12" i="534"/>
  <c r="R8" i="534"/>
  <c r="R93" i="534"/>
  <c r="R26" i="534"/>
  <c r="R158" i="534"/>
  <c r="P45" i="534"/>
  <c r="P93" i="534"/>
  <c r="P158" i="534"/>
  <c r="L29" i="534"/>
  <c r="Q94" i="534"/>
  <c r="R94" i="534"/>
  <c r="P94" i="534"/>
  <c r="H14" i="534"/>
  <c r="I14" i="534"/>
  <c r="J14" i="534"/>
  <c r="K14" i="534"/>
  <c r="L14" i="534"/>
  <c r="M14" i="534"/>
  <c r="N14" i="534"/>
  <c r="O14" i="534"/>
  <c r="P14" i="534"/>
  <c r="H22" i="534"/>
  <c r="I22" i="534"/>
  <c r="J22" i="534"/>
  <c r="K22" i="534"/>
  <c r="L22" i="534"/>
  <c r="M22" i="534"/>
  <c r="N22" i="534"/>
  <c r="O22" i="534"/>
  <c r="P22" i="534"/>
  <c r="G45" i="534"/>
  <c r="G93" i="534"/>
  <c r="G158" i="534"/>
  <c r="I5" i="534"/>
  <c r="J5" i="534"/>
  <c r="K5" i="534"/>
  <c r="L5" i="534"/>
  <c r="M5" i="534"/>
  <c r="N5" i="534"/>
  <c r="O5" i="534"/>
  <c r="P5" i="534"/>
  <c r="Q5" i="534"/>
  <c r="R5" i="534"/>
  <c r="E29" i="512"/>
  <c r="D29" i="512"/>
  <c r="D12" i="512"/>
  <c r="C12" i="512"/>
  <c r="D11" i="512"/>
  <c r="C11" i="512"/>
  <c r="D10" i="512"/>
  <c r="C10" i="512"/>
  <c r="D9" i="512"/>
  <c r="C9" i="512"/>
  <c r="B29" i="524"/>
  <c r="D28" i="524"/>
  <c r="E28" i="524"/>
  <c r="F28" i="524"/>
  <c r="G28" i="524"/>
  <c r="H28" i="524"/>
  <c r="I28" i="524"/>
  <c r="J28" i="524"/>
  <c r="K28" i="524"/>
  <c r="L28" i="524"/>
  <c r="M28" i="524"/>
  <c r="N28" i="524"/>
  <c r="O28" i="524"/>
  <c r="P28" i="524"/>
  <c r="C28" i="524"/>
  <c r="B28" i="524"/>
  <c r="D29" i="523"/>
  <c r="E29" i="523"/>
  <c r="F29" i="523"/>
  <c r="G29" i="523"/>
  <c r="H29" i="523"/>
  <c r="I29" i="523"/>
  <c r="J29" i="523"/>
  <c r="K29" i="523"/>
  <c r="L29" i="523"/>
  <c r="M29" i="523"/>
  <c r="N29" i="523"/>
  <c r="C29" i="523"/>
  <c r="B29" i="523"/>
  <c r="B30" i="523"/>
  <c r="H28" i="534"/>
  <c r="H29" i="534"/>
  <c r="H45" i="534"/>
  <c r="H21" i="534"/>
  <c r="H93" i="534"/>
  <c r="H25" i="534"/>
  <c r="H61" i="534"/>
  <c r="H88" i="534"/>
  <c r="H76" i="534"/>
  <c r="H77" i="534"/>
  <c r="H78" i="534"/>
  <c r="H79" i="534"/>
  <c r="H80" i="534"/>
  <c r="H81" i="534"/>
  <c r="H89" i="534"/>
  <c r="H190" i="534"/>
  <c r="I45" i="534"/>
  <c r="I21" i="534"/>
  <c r="I93" i="534"/>
  <c r="I25" i="534"/>
  <c r="I61" i="534"/>
  <c r="I88" i="534"/>
  <c r="I76" i="534"/>
  <c r="I77" i="534"/>
  <c r="I78" i="534"/>
  <c r="I79" i="534"/>
  <c r="I29" i="534"/>
  <c r="I80" i="534"/>
  <c r="I28" i="534"/>
  <c r="I81" i="534"/>
  <c r="I89" i="534"/>
  <c r="I190" i="534"/>
  <c r="J45" i="534"/>
  <c r="J21" i="534"/>
  <c r="J93" i="534"/>
  <c r="J25" i="534"/>
  <c r="J61" i="534"/>
  <c r="J88" i="534"/>
  <c r="J76" i="534"/>
  <c r="J77" i="534"/>
  <c r="J78" i="534"/>
  <c r="J79" i="534"/>
  <c r="J29" i="534"/>
  <c r="J80" i="534"/>
  <c r="J28" i="534"/>
  <c r="J81" i="534"/>
  <c r="J89" i="534"/>
  <c r="J190" i="534"/>
  <c r="K45" i="534"/>
  <c r="K21" i="534"/>
  <c r="K93" i="534"/>
  <c r="K25" i="534"/>
  <c r="K61" i="534"/>
  <c r="K88" i="534"/>
  <c r="K76" i="534"/>
  <c r="K77" i="534"/>
  <c r="K78" i="534"/>
  <c r="K79" i="534"/>
  <c r="K29" i="534"/>
  <c r="K80" i="534"/>
  <c r="K28" i="534"/>
  <c r="K81" i="534"/>
  <c r="K89" i="534"/>
  <c r="K190" i="534"/>
  <c r="L45" i="534"/>
  <c r="L21" i="534"/>
  <c r="L93" i="534"/>
  <c r="L25" i="534"/>
  <c r="L94" i="534"/>
  <c r="L61" i="534"/>
  <c r="L88" i="534"/>
  <c r="L76" i="534"/>
  <c r="L77" i="534"/>
  <c r="L78" i="534"/>
  <c r="L79" i="534"/>
  <c r="L80" i="534"/>
  <c r="L28" i="534"/>
  <c r="L81" i="534"/>
  <c r="L89" i="534"/>
  <c r="L190" i="534"/>
  <c r="M45" i="534"/>
  <c r="M21" i="534"/>
  <c r="M93" i="534"/>
  <c r="M25" i="534"/>
  <c r="M94" i="534"/>
  <c r="M61" i="534"/>
  <c r="M88" i="534"/>
  <c r="M76" i="534"/>
  <c r="M77" i="534"/>
  <c r="M78" i="534"/>
  <c r="M79" i="534"/>
  <c r="M29" i="534"/>
  <c r="M80" i="534"/>
  <c r="M28" i="534"/>
  <c r="M81" i="534"/>
  <c r="M89" i="534"/>
  <c r="M190" i="534"/>
  <c r="N45" i="534"/>
  <c r="N21" i="534"/>
  <c r="N93" i="534"/>
  <c r="N25" i="534"/>
  <c r="N94" i="534"/>
  <c r="N61" i="534"/>
  <c r="N88" i="534"/>
  <c r="N76" i="534"/>
  <c r="N77" i="534"/>
  <c r="N78" i="534"/>
  <c r="N79" i="534"/>
  <c r="N29" i="534"/>
  <c r="N80" i="534"/>
  <c r="N28" i="534"/>
  <c r="N81" i="534"/>
  <c r="N89" i="534"/>
  <c r="N190" i="534"/>
  <c r="O45" i="534"/>
  <c r="O21" i="534"/>
  <c r="O93" i="534"/>
  <c r="O25" i="534"/>
  <c r="O94" i="534"/>
  <c r="O61" i="534"/>
  <c r="O88" i="534"/>
  <c r="O76" i="534"/>
  <c r="O77" i="534"/>
  <c r="O78" i="534"/>
  <c r="O79" i="534"/>
  <c r="O29" i="534"/>
  <c r="O80" i="534"/>
  <c r="O28" i="534"/>
  <c r="O81" i="534"/>
  <c r="O89" i="534"/>
  <c r="O190" i="534"/>
  <c r="P21" i="534"/>
  <c r="G59" i="534"/>
  <c r="G82" i="534"/>
  <c r="H82" i="534"/>
  <c r="I82" i="534"/>
  <c r="J82" i="534"/>
  <c r="K82" i="534"/>
  <c r="S82" i="534"/>
  <c r="P38" i="534"/>
  <c r="P59" i="534"/>
  <c r="P61" i="534"/>
  <c r="P88" i="534"/>
  <c r="P76" i="534"/>
  <c r="P77" i="534"/>
  <c r="P78" i="534"/>
  <c r="P79" i="534"/>
  <c r="P29" i="534"/>
  <c r="P80" i="534"/>
  <c r="P28" i="534"/>
  <c r="P81" i="534"/>
  <c r="P89" i="534"/>
  <c r="P190" i="534"/>
  <c r="Q14" i="534"/>
  <c r="Q21" i="534"/>
  <c r="Q22" i="534"/>
  <c r="Q38" i="534"/>
  <c r="Q59" i="534"/>
  <c r="Q61" i="534"/>
  <c r="Q88" i="534"/>
  <c r="Q76" i="534"/>
  <c r="Q77" i="534"/>
  <c r="Q78" i="534"/>
  <c r="Q79" i="534"/>
  <c r="Q29" i="534"/>
  <c r="Q80" i="534"/>
  <c r="Q28" i="534"/>
  <c r="Q81" i="534"/>
  <c r="Q89" i="534"/>
  <c r="Q190" i="534"/>
  <c r="R14" i="534"/>
  <c r="R21" i="534"/>
  <c r="R22" i="534"/>
  <c r="R38" i="534"/>
  <c r="R59" i="534"/>
  <c r="R61" i="534"/>
  <c r="R88" i="534"/>
  <c r="R76" i="534"/>
  <c r="R77" i="534"/>
  <c r="R78" i="534"/>
  <c r="R79" i="534"/>
  <c r="R29" i="534"/>
  <c r="R80" i="534"/>
  <c r="R28" i="534"/>
  <c r="R81" i="534"/>
  <c r="R89" i="534"/>
  <c r="R190" i="534"/>
  <c r="G60" i="534"/>
  <c r="G61" i="534"/>
  <c r="G88" i="534"/>
  <c r="G76" i="534"/>
  <c r="G77" i="534"/>
  <c r="G78" i="534"/>
  <c r="G79" i="534"/>
  <c r="G80" i="534"/>
  <c r="G81" i="534"/>
  <c r="G89" i="534"/>
  <c r="G190" i="534"/>
  <c r="H187" i="534"/>
  <c r="I187" i="534"/>
  <c r="J187" i="534"/>
  <c r="K187" i="534"/>
  <c r="L187" i="534"/>
  <c r="M187" i="534"/>
  <c r="N187" i="534"/>
  <c r="O187" i="534"/>
  <c r="P187" i="534"/>
  <c r="Q187" i="534"/>
  <c r="R187" i="534"/>
  <c r="H188" i="534"/>
  <c r="I188" i="534"/>
  <c r="J188" i="534"/>
  <c r="K188" i="534"/>
  <c r="L188" i="534"/>
  <c r="M188" i="534"/>
  <c r="N188" i="534"/>
  <c r="O188" i="534"/>
  <c r="P188" i="534"/>
  <c r="Q188" i="534"/>
  <c r="R188" i="534"/>
  <c r="G187" i="534"/>
  <c r="G188" i="534"/>
  <c r="H184" i="534"/>
  <c r="I184" i="534"/>
  <c r="J184" i="534"/>
  <c r="K184" i="534"/>
  <c r="L184" i="534"/>
  <c r="M184" i="534"/>
  <c r="N184" i="534"/>
  <c r="O184" i="534"/>
  <c r="P184" i="534"/>
  <c r="Q184" i="534"/>
  <c r="R184" i="534"/>
  <c r="H185" i="534"/>
  <c r="I185" i="534"/>
  <c r="J185" i="534"/>
  <c r="K185" i="534"/>
  <c r="L185" i="534"/>
  <c r="M185" i="534"/>
  <c r="N185" i="534"/>
  <c r="O185" i="534"/>
  <c r="P185" i="534"/>
  <c r="Q185" i="534"/>
  <c r="R185" i="534"/>
  <c r="H186" i="534"/>
  <c r="I186" i="534"/>
  <c r="J186" i="534"/>
  <c r="K186" i="534"/>
  <c r="L186" i="534"/>
  <c r="M186" i="534"/>
  <c r="N186" i="534"/>
  <c r="O186" i="534"/>
  <c r="P186" i="534"/>
  <c r="Q186" i="534"/>
  <c r="R186" i="534"/>
  <c r="G186" i="534"/>
  <c r="G185" i="534"/>
  <c r="G184" i="534"/>
  <c r="H181" i="534"/>
  <c r="I181" i="534"/>
  <c r="J181" i="534"/>
  <c r="K181" i="534"/>
  <c r="L181" i="534"/>
  <c r="M181" i="534"/>
  <c r="N181" i="534"/>
  <c r="O181" i="534"/>
  <c r="P181" i="534"/>
  <c r="Q181" i="534"/>
  <c r="R181" i="534"/>
  <c r="G181" i="534"/>
  <c r="H178" i="534"/>
  <c r="I178" i="534"/>
  <c r="J178" i="534"/>
  <c r="K178" i="534"/>
  <c r="L178" i="534"/>
  <c r="M178" i="534"/>
  <c r="N178" i="534"/>
  <c r="O178" i="534"/>
  <c r="P178" i="534"/>
  <c r="Q178" i="534"/>
  <c r="R178" i="534"/>
  <c r="G178" i="534"/>
  <c r="H179" i="534"/>
  <c r="I179" i="534"/>
  <c r="J179" i="534"/>
  <c r="K179" i="534"/>
  <c r="L179" i="534"/>
  <c r="M179" i="534"/>
  <c r="N179" i="534"/>
  <c r="O179" i="534"/>
  <c r="P179" i="534"/>
  <c r="Q179" i="534"/>
  <c r="R179" i="534"/>
  <c r="G179" i="534"/>
  <c r="H177" i="534"/>
  <c r="I177" i="534"/>
  <c r="J177" i="534"/>
  <c r="K177" i="534"/>
  <c r="L177" i="534"/>
  <c r="M177" i="534"/>
  <c r="N177" i="534"/>
  <c r="O177" i="534"/>
  <c r="P177" i="534"/>
  <c r="Q177" i="534"/>
  <c r="R177" i="534"/>
  <c r="G177" i="534"/>
  <c r="H174" i="534"/>
  <c r="I174" i="534"/>
  <c r="J174" i="534"/>
  <c r="K174" i="534"/>
  <c r="L174" i="534"/>
  <c r="M174" i="534"/>
  <c r="N174" i="534"/>
  <c r="O174" i="534"/>
  <c r="P174" i="534"/>
  <c r="Q174" i="534"/>
  <c r="R174" i="534"/>
  <c r="G174" i="534"/>
  <c r="G74" i="534"/>
  <c r="H74" i="534"/>
  <c r="I74" i="534"/>
  <c r="J74" i="534"/>
  <c r="K74" i="534"/>
  <c r="L74" i="534"/>
  <c r="M74" i="534"/>
  <c r="N74" i="534"/>
  <c r="O74" i="534"/>
  <c r="P74" i="534"/>
  <c r="Q74" i="534"/>
  <c r="R74" i="534"/>
  <c r="H172" i="534"/>
  <c r="I172" i="534"/>
  <c r="J172" i="534"/>
  <c r="K172" i="534"/>
  <c r="L172" i="534"/>
  <c r="M172" i="534"/>
  <c r="N172" i="534"/>
  <c r="O172" i="534"/>
  <c r="P172" i="534"/>
  <c r="Q172" i="534"/>
  <c r="R172" i="534"/>
  <c r="H173" i="534"/>
  <c r="I173" i="534"/>
  <c r="J173" i="534"/>
  <c r="K173" i="534"/>
  <c r="L173" i="534"/>
  <c r="M173" i="534"/>
  <c r="N173" i="534"/>
  <c r="O173" i="534"/>
  <c r="P173" i="534"/>
  <c r="Q173" i="534"/>
  <c r="R173" i="534"/>
  <c r="E56" i="534"/>
  <c r="E46" i="534"/>
  <c r="G173" i="534"/>
  <c r="G172" i="534"/>
  <c r="H158" i="534"/>
  <c r="I158" i="534"/>
  <c r="J158" i="534"/>
  <c r="K158" i="534"/>
  <c r="L158" i="534"/>
  <c r="M158" i="534"/>
  <c r="N158" i="534"/>
  <c r="O158" i="534"/>
  <c r="G90" i="534"/>
  <c r="R90" i="534"/>
  <c r="P90" i="534"/>
  <c r="E58" i="512"/>
  <c r="D58" i="512"/>
  <c r="E57" i="512"/>
  <c r="D57" i="512"/>
  <c r="E56" i="512"/>
  <c r="D56" i="512"/>
  <c r="G73" i="534"/>
  <c r="G72" i="534"/>
  <c r="G64" i="534"/>
  <c r="G65" i="534"/>
  <c r="G66" i="534"/>
  <c r="G67" i="534"/>
  <c r="G68" i="534"/>
  <c r="G69" i="534"/>
  <c r="G70" i="534"/>
  <c r="G71" i="534"/>
  <c r="G75" i="534"/>
  <c r="G84" i="534"/>
  <c r="G85" i="534"/>
  <c r="G87" i="534"/>
  <c r="R72" i="534"/>
  <c r="R73" i="534"/>
  <c r="R65" i="534"/>
  <c r="R63" i="534"/>
  <c r="R64" i="534"/>
  <c r="R66" i="534"/>
  <c r="R67" i="534"/>
  <c r="R68" i="534"/>
  <c r="R69" i="534"/>
  <c r="R70" i="534"/>
  <c r="R71" i="534"/>
  <c r="R75" i="534"/>
  <c r="R84" i="534"/>
  <c r="R85" i="534"/>
  <c r="R87" i="534"/>
  <c r="P72" i="534"/>
  <c r="P73" i="534"/>
  <c r="P63" i="534"/>
  <c r="P64" i="534"/>
  <c r="P65" i="534"/>
  <c r="P66" i="534"/>
  <c r="P67" i="534"/>
  <c r="P68" i="534"/>
  <c r="P69" i="534"/>
  <c r="P70" i="534"/>
  <c r="P71" i="534"/>
  <c r="P75" i="534"/>
  <c r="P84" i="534"/>
  <c r="P85" i="534"/>
  <c r="P87" i="534"/>
  <c r="E55" i="512"/>
  <c r="D55" i="512"/>
  <c r="G86" i="534"/>
  <c r="R86" i="534"/>
  <c r="E54" i="512"/>
  <c r="D54" i="512"/>
  <c r="E53" i="512"/>
  <c r="D53" i="512"/>
  <c r="E52" i="512"/>
  <c r="D52" i="512"/>
  <c r="E51" i="512"/>
  <c r="D51" i="512"/>
  <c r="E50" i="512"/>
  <c r="D50" i="512"/>
  <c r="E49" i="512"/>
  <c r="D49" i="512"/>
  <c r="E48" i="512"/>
  <c r="D48" i="512"/>
  <c r="E47" i="512"/>
  <c r="D47" i="512"/>
  <c r="E46" i="512"/>
  <c r="D46" i="512"/>
  <c r="E45" i="512"/>
  <c r="D45" i="512"/>
  <c r="E44" i="512"/>
  <c r="D44" i="512"/>
  <c r="E43" i="512"/>
  <c r="D43" i="512"/>
  <c r="E42" i="512"/>
  <c r="D42" i="512"/>
  <c r="E41" i="512"/>
  <c r="D41" i="512"/>
  <c r="E40" i="512"/>
  <c r="D40" i="512"/>
  <c r="E39" i="512"/>
  <c r="D39" i="512"/>
  <c r="E38" i="512"/>
  <c r="D38" i="512"/>
  <c r="E37" i="512"/>
  <c r="D37" i="512"/>
  <c r="E36" i="512"/>
  <c r="D36" i="512"/>
  <c r="E35" i="512"/>
  <c r="D35" i="512"/>
  <c r="E34" i="512"/>
  <c r="R165" i="534"/>
  <c r="D34" i="512"/>
  <c r="E33" i="512"/>
  <c r="D33" i="512"/>
  <c r="E32" i="512"/>
  <c r="G163" i="534"/>
  <c r="R163" i="534"/>
  <c r="D32" i="512"/>
  <c r="E31" i="512"/>
  <c r="G162" i="534"/>
  <c r="R162" i="534"/>
  <c r="D31" i="512"/>
  <c r="E30" i="512"/>
  <c r="D30" i="512"/>
  <c r="G160" i="534"/>
  <c r="E28" i="512"/>
  <c r="G159" i="534"/>
  <c r="D28" i="512"/>
  <c r="E27" i="512"/>
  <c r="D27" i="512"/>
  <c r="E25" i="512"/>
  <c r="D25" i="512"/>
  <c r="E24" i="512"/>
  <c r="D24" i="512"/>
  <c r="E23" i="512"/>
  <c r="D23" i="512"/>
  <c r="E22" i="512"/>
  <c r="D22" i="512"/>
  <c r="E21" i="512"/>
  <c r="D21" i="512"/>
  <c r="E20" i="512"/>
  <c r="D20" i="512"/>
  <c r="E19" i="512"/>
  <c r="D19" i="512"/>
  <c r="E18" i="512"/>
  <c r="D18" i="512"/>
  <c r="E17" i="512"/>
  <c r="D17" i="512"/>
  <c r="E16" i="512"/>
  <c r="D16" i="512"/>
  <c r="E15" i="512"/>
  <c r="D15" i="512"/>
  <c r="E14" i="512"/>
  <c r="D14" i="512"/>
  <c r="E26" i="512"/>
  <c r="D26" i="512"/>
  <c r="H162" i="534"/>
  <c r="I162" i="534"/>
  <c r="J162" i="534"/>
  <c r="K162" i="534"/>
  <c r="L162" i="534"/>
  <c r="M162" i="534"/>
  <c r="N162" i="534"/>
  <c r="O162" i="534"/>
  <c r="P162" i="534"/>
  <c r="Q162" i="534"/>
  <c r="G165" i="534"/>
  <c r="G166" i="534"/>
  <c r="G167" i="534"/>
  <c r="G168" i="534"/>
  <c r="G169" i="534"/>
  <c r="G170" i="534"/>
  <c r="G171" i="534"/>
  <c r="G164" i="534"/>
  <c r="H163" i="534"/>
  <c r="I163" i="534"/>
  <c r="J163" i="534"/>
  <c r="K163" i="534"/>
  <c r="L163" i="534"/>
  <c r="M163" i="534"/>
  <c r="N163" i="534"/>
  <c r="O163" i="534"/>
  <c r="P163" i="534"/>
  <c r="Q163" i="534"/>
  <c r="H164" i="534"/>
  <c r="I164" i="534"/>
  <c r="J164" i="534"/>
  <c r="K164" i="534"/>
  <c r="L164" i="534"/>
  <c r="M164" i="534"/>
  <c r="N164" i="534"/>
  <c r="O164" i="534"/>
  <c r="P164" i="534"/>
  <c r="Q164" i="534"/>
  <c r="R164" i="534"/>
  <c r="H165" i="534"/>
  <c r="I165" i="534"/>
  <c r="J165" i="534"/>
  <c r="K165" i="534"/>
  <c r="L165" i="534"/>
  <c r="M165" i="534"/>
  <c r="N165" i="534"/>
  <c r="O165" i="534"/>
  <c r="P165" i="534"/>
  <c r="Q165" i="534"/>
  <c r="H166" i="534"/>
  <c r="I166" i="534"/>
  <c r="J166" i="534"/>
  <c r="K166" i="534"/>
  <c r="L166" i="534"/>
  <c r="M166" i="534"/>
  <c r="N166" i="534"/>
  <c r="O166" i="534"/>
  <c r="P166" i="534"/>
  <c r="Q166" i="534"/>
  <c r="R166" i="534"/>
  <c r="H167" i="534"/>
  <c r="I167" i="534"/>
  <c r="J167" i="534"/>
  <c r="K167" i="534"/>
  <c r="L167" i="534"/>
  <c r="M167" i="534"/>
  <c r="N167" i="534"/>
  <c r="O167" i="534"/>
  <c r="P167" i="534"/>
  <c r="Q167" i="534"/>
  <c r="R167" i="534"/>
  <c r="H168" i="534"/>
  <c r="I168" i="534"/>
  <c r="J168" i="534"/>
  <c r="K168" i="534"/>
  <c r="L168" i="534"/>
  <c r="M168" i="534"/>
  <c r="N168" i="534"/>
  <c r="O168" i="534"/>
  <c r="P168" i="534"/>
  <c r="Q168" i="534"/>
  <c r="R168" i="534"/>
  <c r="H169" i="534"/>
  <c r="I169" i="534"/>
  <c r="J169" i="534"/>
  <c r="K169" i="534"/>
  <c r="L169" i="534"/>
  <c r="M169" i="534"/>
  <c r="N169" i="534"/>
  <c r="O169" i="534"/>
  <c r="P169" i="534"/>
  <c r="Q169" i="534"/>
  <c r="R169" i="534"/>
  <c r="H170" i="534"/>
  <c r="I170" i="534"/>
  <c r="J170" i="534"/>
  <c r="K170" i="534"/>
  <c r="L170" i="534"/>
  <c r="M170" i="534"/>
  <c r="N170" i="534"/>
  <c r="O170" i="534"/>
  <c r="P170" i="534"/>
  <c r="Q170" i="534"/>
  <c r="R170" i="534"/>
  <c r="H171" i="534"/>
  <c r="I171" i="534"/>
  <c r="J171" i="534"/>
  <c r="K171" i="534"/>
  <c r="L171" i="534"/>
  <c r="M171" i="534"/>
  <c r="N171" i="534"/>
  <c r="O171" i="534"/>
  <c r="P171" i="534"/>
  <c r="Q171" i="534"/>
  <c r="R171" i="534"/>
  <c r="H159" i="534"/>
  <c r="I159" i="534"/>
  <c r="J159" i="534"/>
  <c r="K159" i="534"/>
  <c r="L159" i="534"/>
  <c r="M159" i="534"/>
  <c r="N159" i="534"/>
  <c r="O159" i="534"/>
  <c r="P159" i="534"/>
  <c r="Q159" i="534"/>
  <c r="R159" i="534"/>
  <c r="H160" i="534"/>
  <c r="I160" i="534"/>
  <c r="J160" i="534"/>
  <c r="K160" i="534"/>
  <c r="L160" i="534"/>
  <c r="M160" i="534"/>
  <c r="N160" i="534"/>
  <c r="O160" i="534"/>
  <c r="P160" i="534"/>
  <c r="Q160" i="534"/>
  <c r="R160" i="534"/>
  <c r="B30" i="512"/>
  <c r="C29" i="512"/>
  <c r="B29" i="512"/>
  <c r="H59" i="534"/>
  <c r="I59" i="534"/>
  <c r="J59" i="534"/>
  <c r="K59" i="534"/>
  <c r="L59" i="534"/>
  <c r="M59" i="534"/>
  <c r="N59" i="534"/>
  <c r="O59" i="534"/>
  <c r="D56" i="534"/>
  <c r="B145" i="534"/>
  <c r="B146" i="534"/>
  <c r="B147" i="534"/>
  <c r="B148" i="534"/>
  <c r="B149" i="534"/>
  <c r="B150" i="534"/>
  <c r="B151" i="534"/>
  <c r="B152" i="534"/>
  <c r="B153" i="534"/>
  <c r="B154" i="534"/>
  <c r="B155" i="534"/>
  <c r="B156" i="534"/>
  <c r="B157" i="534"/>
  <c r="B158" i="534"/>
  <c r="B159" i="534"/>
  <c r="B160" i="534"/>
  <c r="B161" i="534"/>
  <c r="B162" i="534"/>
  <c r="B163" i="534"/>
  <c r="B164" i="534"/>
  <c r="B165" i="534"/>
  <c r="B166" i="534"/>
  <c r="B167" i="534"/>
  <c r="B168" i="534"/>
  <c r="B169" i="534"/>
  <c r="B170" i="534"/>
  <c r="B171" i="534"/>
  <c r="B172" i="534"/>
  <c r="B173" i="534"/>
  <c r="B174" i="534"/>
  <c r="B175" i="534"/>
  <c r="B176" i="534"/>
  <c r="B177" i="534"/>
  <c r="B178" i="534"/>
  <c r="B179" i="534"/>
  <c r="B180" i="534"/>
  <c r="B181" i="534"/>
  <c r="B182" i="534"/>
  <c r="B183" i="534"/>
  <c r="B184" i="534"/>
  <c r="B185" i="534"/>
  <c r="B186" i="534"/>
  <c r="B187" i="534"/>
  <c r="B188" i="534"/>
  <c r="B189" i="534"/>
  <c r="B190" i="534"/>
  <c r="B191" i="534"/>
  <c r="B192" i="534"/>
  <c r="D46" i="534"/>
  <c r="C46" i="534"/>
  <c r="C14" i="512"/>
  <c r="F12" i="534"/>
  <c r="H9" i="534"/>
  <c r="I9" i="534"/>
  <c r="J9" i="534"/>
  <c r="K9" i="534"/>
  <c r="L9" i="534"/>
  <c r="M9" i="534"/>
  <c r="N9" i="534"/>
  <c r="O9" i="534"/>
  <c r="P9" i="534"/>
  <c r="Q9" i="534"/>
  <c r="R9" i="534"/>
  <c r="K94" i="534"/>
  <c r="J94" i="534"/>
  <c r="I94" i="534"/>
  <c r="H94" i="534"/>
  <c r="G94" i="534"/>
  <c r="B2" i="534"/>
  <c r="B3" i="534"/>
  <c r="B4" i="534"/>
  <c r="B5" i="534"/>
  <c r="B6" i="534"/>
  <c r="B7" i="534"/>
  <c r="B8" i="534"/>
  <c r="B9" i="534"/>
  <c r="B10" i="534"/>
  <c r="B11" i="534"/>
  <c r="B12" i="534"/>
  <c r="B13" i="534"/>
  <c r="B14" i="534"/>
  <c r="B15" i="534"/>
  <c r="B16" i="534"/>
  <c r="B17" i="534"/>
  <c r="B18" i="534"/>
  <c r="B19" i="534"/>
  <c r="B20" i="534"/>
  <c r="B21" i="534"/>
  <c r="B22" i="534"/>
  <c r="B23" i="534"/>
  <c r="B24" i="534"/>
  <c r="B25" i="534"/>
  <c r="B26" i="534"/>
  <c r="B27" i="534"/>
  <c r="B28" i="534"/>
  <c r="B29" i="534"/>
  <c r="B30" i="534"/>
  <c r="B31" i="534"/>
  <c r="B32" i="534"/>
  <c r="B33" i="534"/>
  <c r="B34" i="534"/>
  <c r="B35" i="534"/>
  <c r="B36" i="534"/>
  <c r="B37" i="534"/>
  <c r="B38" i="534"/>
  <c r="B39" i="534"/>
  <c r="B40" i="534"/>
  <c r="B41" i="534"/>
  <c r="B42" i="534"/>
  <c r="B43" i="534"/>
  <c r="B44" i="534"/>
  <c r="B45" i="534"/>
  <c r="B46" i="534"/>
  <c r="B47" i="534"/>
  <c r="B48" i="534"/>
  <c r="B49" i="534"/>
  <c r="B50" i="534"/>
  <c r="B51" i="534"/>
  <c r="B52" i="534"/>
  <c r="B53" i="534"/>
  <c r="B54" i="534"/>
  <c r="B55" i="534"/>
  <c r="B56" i="534"/>
  <c r="B57" i="534"/>
  <c r="B58" i="534"/>
  <c r="B59" i="534"/>
  <c r="B60" i="534"/>
  <c r="B61" i="534"/>
  <c r="B62" i="534"/>
  <c r="B63" i="534"/>
  <c r="B64" i="534"/>
  <c r="B65" i="534"/>
  <c r="B66" i="534"/>
  <c r="B67" i="534"/>
  <c r="B68" i="534"/>
  <c r="B69" i="534"/>
  <c r="B70" i="534"/>
  <c r="B71" i="534"/>
  <c r="B72" i="534"/>
  <c r="B73" i="534"/>
  <c r="B74" i="534"/>
  <c r="B75" i="534"/>
  <c r="B76" i="534"/>
  <c r="B77" i="534"/>
  <c r="B78" i="534"/>
  <c r="B79" i="534"/>
  <c r="B80" i="534"/>
  <c r="B81" i="534"/>
  <c r="B82" i="534"/>
  <c r="B83" i="534"/>
  <c r="B84" i="534"/>
  <c r="B85" i="534"/>
  <c r="B86" i="534"/>
  <c r="B87" i="534"/>
  <c r="B88" i="534"/>
  <c r="B89" i="534"/>
  <c r="B90" i="534"/>
  <c r="B91" i="534"/>
  <c r="B92" i="534"/>
  <c r="B93" i="534"/>
  <c r="B94" i="534"/>
  <c r="H4" i="534"/>
  <c r="I4" i="534"/>
  <c r="J4" i="534"/>
  <c r="K4" i="534"/>
  <c r="L4" i="534"/>
  <c r="M4" i="534"/>
  <c r="N4" i="534"/>
  <c r="O4" i="534"/>
  <c r="P4" i="534"/>
  <c r="Q4" i="534"/>
  <c r="R4" i="534"/>
  <c r="D45" i="534"/>
  <c r="H13" i="534"/>
  <c r="I13" i="534"/>
  <c r="J13" i="534"/>
  <c r="K13" i="534"/>
  <c r="L13" i="534"/>
  <c r="M13" i="534"/>
  <c r="N13" i="534"/>
  <c r="O13" i="534"/>
  <c r="P13" i="534"/>
  <c r="Q13" i="534"/>
  <c r="R13" i="534"/>
  <c r="D47" i="534"/>
  <c r="D48" i="534"/>
  <c r="H15" i="534"/>
  <c r="I15" i="534"/>
  <c r="J15" i="534"/>
  <c r="K15" i="534"/>
  <c r="L15" i="534"/>
  <c r="M15" i="534"/>
  <c r="N15" i="534"/>
  <c r="O15" i="534"/>
  <c r="P15" i="534"/>
  <c r="Q15" i="534"/>
  <c r="R15" i="534"/>
  <c r="D49" i="534"/>
  <c r="H16" i="534"/>
  <c r="I16" i="534"/>
  <c r="J16" i="534"/>
  <c r="K16" i="534"/>
  <c r="L16" i="534"/>
  <c r="M16" i="534"/>
  <c r="N16" i="534"/>
  <c r="O16" i="534"/>
  <c r="P16" i="534"/>
  <c r="Q16" i="534"/>
  <c r="R16" i="534"/>
  <c r="D50" i="534"/>
  <c r="H17" i="534"/>
  <c r="I17" i="534"/>
  <c r="J17" i="534"/>
  <c r="K17" i="534"/>
  <c r="L17" i="534"/>
  <c r="M17" i="534"/>
  <c r="N17" i="534"/>
  <c r="O17" i="534"/>
  <c r="P17" i="534"/>
  <c r="Q17" i="534"/>
  <c r="R17" i="534"/>
  <c r="D51" i="534"/>
  <c r="H18" i="534"/>
  <c r="I18" i="534"/>
  <c r="J18" i="534"/>
  <c r="K18" i="534"/>
  <c r="L18" i="534"/>
  <c r="M18" i="534"/>
  <c r="N18" i="534"/>
  <c r="O18" i="534"/>
  <c r="P18" i="534"/>
  <c r="Q18" i="534"/>
  <c r="R18" i="534"/>
  <c r="D52" i="534"/>
  <c r="H19" i="534"/>
  <c r="I19" i="534"/>
  <c r="J19" i="534"/>
  <c r="K19" i="534"/>
  <c r="L19" i="534"/>
  <c r="M19" i="534"/>
  <c r="N19" i="534"/>
  <c r="O19" i="534"/>
  <c r="P19" i="534"/>
  <c r="Q19" i="534"/>
  <c r="R19" i="534"/>
  <c r="D53" i="534"/>
  <c r="H20" i="534"/>
  <c r="I20" i="534"/>
  <c r="J20" i="534"/>
  <c r="K20" i="534"/>
  <c r="L20" i="534"/>
  <c r="M20" i="534"/>
  <c r="N20" i="534"/>
  <c r="O20" i="534"/>
  <c r="P20" i="534"/>
  <c r="Q20" i="534"/>
  <c r="R20" i="534"/>
  <c r="D54" i="534"/>
  <c r="L63" i="534"/>
  <c r="C47" i="534"/>
  <c r="L64" i="534"/>
  <c r="C48" i="534"/>
  <c r="L65" i="534"/>
  <c r="C49" i="534"/>
  <c r="L66" i="534"/>
  <c r="C50" i="534"/>
  <c r="L67" i="534"/>
  <c r="C51" i="534"/>
  <c r="L68" i="534"/>
  <c r="C52" i="534"/>
  <c r="L69" i="534"/>
  <c r="C53" i="534"/>
  <c r="L70" i="534"/>
  <c r="C54" i="534"/>
  <c r="L71" i="534"/>
  <c r="L72" i="534"/>
  <c r="L73" i="534"/>
  <c r="L75" i="534"/>
  <c r="L92" i="534"/>
  <c r="M63" i="534"/>
  <c r="M64" i="534"/>
  <c r="M65" i="534"/>
  <c r="M66" i="534"/>
  <c r="M67" i="534"/>
  <c r="M68" i="534"/>
  <c r="M69" i="534"/>
  <c r="M70" i="534"/>
  <c r="M71" i="534"/>
  <c r="M72" i="534"/>
  <c r="M73" i="534"/>
  <c r="M75" i="534"/>
  <c r="M92" i="534"/>
  <c r="N63" i="534"/>
  <c r="N64" i="534"/>
  <c r="N65" i="534"/>
  <c r="N66" i="534"/>
  <c r="N67" i="534"/>
  <c r="N68" i="534"/>
  <c r="N69" i="534"/>
  <c r="N70" i="534"/>
  <c r="N71" i="534"/>
  <c r="N72" i="534"/>
  <c r="N73" i="534"/>
  <c r="N75" i="534"/>
  <c r="N92" i="534"/>
  <c r="O63" i="534"/>
  <c r="O64" i="534"/>
  <c r="O65" i="534"/>
  <c r="O66" i="534"/>
  <c r="O67" i="534"/>
  <c r="O68" i="534"/>
  <c r="O69" i="534"/>
  <c r="O70" i="534"/>
  <c r="O71" i="534"/>
  <c r="O72" i="534"/>
  <c r="O73" i="534"/>
  <c r="O75" i="534"/>
  <c r="O92" i="534"/>
  <c r="P92" i="534"/>
  <c r="Q63" i="534"/>
  <c r="Q64" i="534"/>
  <c r="Q65" i="534"/>
  <c r="Q66" i="534"/>
  <c r="Q67" i="534"/>
  <c r="Q68" i="534"/>
  <c r="Q69" i="534"/>
  <c r="Q70" i="534"/>
  <c r="Q71" i="534"/>
  <c r="Q72" i="534"/>
  <c r="Q73" i="534"/>
  <c r="Q75" i="534"/>
  <c r="Q92" i="534"/>
  <c r="R92" i="534"/>
  <c r="S92" i="534"/>
  <c r="G91" i="534"/>
  <c r="H63" i="534"/>
  <c r="H64" i="534"/>
  <c r="H65" i="534"/>
  <c r="H66" i="534"/>
  <c r="H67" i="534"/>
  <c r="H68" i="534"/>
  <c r="H69" i="534"/>
  <c r="H70" i="534"/>
  <c r="H71" i="534"/>
  <c r="H72" i="534"/>
  <c r="H73" i="534"/>
  <c r="H75" i="534"/>
  <c r="H91" i="534"/>
  <c r="I63" i="534"/>
  <c r="I64" i="534"/>
  <c r="I65" i="534"/>
  <c r="I66" i="534"/>
  <c r="I67" i="534"/>
  <c r="I68" i="534"/>
  <c r="I69" i="534"/>
  <c r="I70" i="534"/>
  <c r="I71" i="534"/>
  <c r="I72" i="534"/>
  <c r="I73" i="534"/>
  <c r="I75" i="534"/>
  <c r="I91" i="534"/>
  <c r="J63" i="534"/>
  <c r="J64" i="534"/>
  <c r="J65" i="534"/>
  <c r="J66" i="534"/>
  <c r="J67" i="534"/>
  <c r="J68" i="534"/>
  <c r="J69" i="534"/>
  <c r="J70" i="534"/>
  <c r="J71" i="534"/>
  <c r="J72" i="534"/>
  <c r="J73" i="534"/>
  <c r="J75" i="534"/>
  <c r="J91" i="534"/>
  <c r="K63" i="534"/>
  <c r="K64" i="534"/>
  <c r="K65" i="534"/>
  <c r="K66" i="534"/>
  <c r="K67" i="534"/>
  <c r="K68" i="534"/>
  <c r="K69" i="534"/>
  <c r="K70" i="534"/>
  <c r="K71" i="534"/>
  <c r="K72" i="534"/>
  <c r="K73" i="534"/>
  <c r="K75" i="534"/>
  <c r="K91" i="534"/>
  <c r="S91" i="534"/>
  <c r="H60" i="534"/>
  <c r="H90" i="534"/>
  <c r="I60" i="534"/>
  <c r="I90" i="534"/>
  <c r="J60" i="534"/>
  <c r="J90" i="534"/>
  <c r="K60" i="534"/>
  <c r="K90" i="534"/>
  <c r="L60" i="534"/>
  <c r="L90" i="534"/>
  <c r="M60" i="534"/>
  <c r="M90" i="534"/>
  <c r="N60" i="534"/>
  <c r="N90" i="534"/>
  <c r="O60" i="534"/>
  <c r="O90" i="534"/>
  <c r="P60" i="534"/>
  <c r="Q60" i="534"/>
  <c r="Q90" i="534"/>
  <c r="R60" i="534"/>
  <c r="S90" i="534"/>
  <c r="S89" i="534"/>
  <c r="S88" i="534"/>
  <c r="H84" i="534"/>
  <c r="H85" i="534"/>
  <c r="H87" i="534"/>
  <c r="I84" i="534"/>
  <c r="I85" i="534"/>
  <c r="I87" i="534"/>
  <c r="J84" i="534"/>
  <c r="J85" i="534"/>
  <c r="J87" i="534"/>
  <c r="K84" i="534"/>
  <c r="K85" i="534"/>
  <c r="K87" i="534"/>
  <c r="L84" i="534"/>
  <c r="L85" i="534"/>
  <c r="L87" i="534"/>
  <c r="M84" i="534"/>
  <c r="M85" i="534"/>
  <c r="M87" i="534"/>
  <c r="N84" i="534"/>
  <c r="N85" i="534"/>
  <c r="N87" i="534"/>
  <c r="O84" i="534"/>
  <c r="O85" i="534"/>
  <c r="O87" i="534"/>
  <c r="Q84" i="534"/>
  <c r="Q85" i="534"/>
  <c r="Q87" i="534"/>
  <c r="S87" i="534"/>
  <c r="H86" i="534"/>
  <c r="I86" i="534"/>
  <c r="J86" i="534"/>
  <c r="K86" i="534"/>
  <c r="L86" i="534"/>
  <c r="M86" i="534"/>
  <c r="N86" i="534"/>
  <c r="O86" i="534"/>
  <c r="P86" i="534"/>
  <c r="Q86" i="534"/>
  <c r="S86" i="534"/>
  <c r="S85" i="534"/>
  <c r="S84" i="534"/>
  <c r="L83" i="534"/>
  <c r="M83" i="534"/>
  <c r="N83" i="534"/>
  <c r="O83" i="534"/>
  <c r="P83" i="534"/>
  <c r="Q83" i="534"/>
  <c r="R83" i="534"/>
  <c r="S83" i="534"/>
  <c r="S81" i="534"/>
  <c r="S79" i="534"/>
  <c r="S78" i="534"/>
  <c r="S77" i="534"/>
  <c r="S76" i="534"/>
  <c r="S75" i="534"/>
  <c r="S74" i="534"/>
  <c r="S73" i="534"/>
  <c r="S72" i="534"/>
  <c r="S71" i="534"/>
  <c r="S70" i="534"/>
  <c r="S69" i="534"/>
  <c r="S68" i="534"/>
  <c r="S67" i="534"/>
  <c r="S66" i="534"/>
  <c r="S65" i="534"/>
  <c r="S64" i="534"/>
  <c r="S63" i="534"/>
  <c r="S62" i="534"/>
  <c r="S61" i="534"/>
  <c r="S60" i="534"/>
  <c r="S59" i="534"/>
  <c r="S58" i="534"/>
  <c r="S57" i="534"/>
  <c r="S56" i="534"/>
  <c r="S55" i="534"/>
  <c r="S54" i="534"/>
  <c r="E54" i="534"/>
  <c r="S53" i="534"/>
  <c r="E53" i="534"/>
  <c r="S52" i="534"/>
  <c r="E52" i="534"/>
  <c r="S51" i="534"/>
  <c r="E51" i="534"/>
  <c r="S50" i="534"/>
  <c r="E50" i="534"/>
  <c r="S49" i="534"/>
  <c r="E49" i="534"/>
  <c r="S48" i="534"/>
  <c r="E48" i="534"/>
  <c r="S47" i="534"/>
  <c r="E47" i="534"/>
  <c r="S46" i="534"/>
  <c r="S45" i="534"/>
  <c r="E45" i="534"/>
  <c r="C45" i="534"/>
  <c r="R44" i="534"/>
  <c r="Q44" i="534"/>
  <c r="P44" i="534"/>
  <c r="O44" i="534"/>
  <c r="N44" i="534"/>
  <c r="M44" i="534"/>
  <c r="L44" i="534"/>
  <c r="K44" i="534"/>
  <c r="J44" i="534"/>
  <c r="I44" i="534"/>
  <c r="H44" i="534"/>
  <c r="G44" i="534"/>
  <c r="A44" i="534"/>
  <c r="H6" i="534"/>
  <c r="I6" i="534"/>
  <c r="J6" i="534"/>
  <c r="K6" i="534"/>
  <c r="L6" i="534"/>
  <c r="M6" i="534"/>
  <c r="N6" i="534"/>
  <c r="O6" i="534"/>
  <c r="P6" i="534"/>
  <c r="Q6" i="534"/>
  <c r="R6" i="534"/>
  <c r="H2" i="534"/>
  <c r="I2" i="534"/>
  <c r="J2" i="534"/>
  <c r="K2" i="534"/>
  <c r="L2" i="534"/>
  <c r="M2" i="534"/>
  <c r="N2" i="534"/>
  <c r="O2" i="534"/>
  <c r="P2" i="534"/>
  <c r="Q2" i="534"/>
  <c r="R2" i="534"/>
  <c r="H1" i="534"/>
  <c r="I1" i="534"/>
  <c r="J1" i="534"/>
  <c r="K1" i="534"/>
  <c r="L1" i="534"/>
  <c r="M1" i="534"/>
  <c r="N1" i="534"/>
  <c r="O1" i="534"/>
  <c r="P1" i="534"/>
  <c r="Q1" i="534"/>
  <c r="R1" i="534"/>
  <c r="E5" i="524"/>
  <c r="F5" i="524"/>
  <c r="G5" i="524"/>
  <c r="H5" i="524"/>
  <c r="I5" i="524"/>
  <c r="J5" i="524"/>
  <c r="K5" i="524"/>
  <c r="L5" i="524"/>
  <c r="M5" i="524"/>
  <c r="N5" i="524"/>
  <c r="O5" i="524"/>
  <c r="D5" i="524"/>
  <c r="E6" i="523"/>
  <c r="F6" i="523"/>
  <c r="G6" i="523"/>
  <c r="H6" i="523"/>
  <c r="I6" i="523"/>
  <c r="J6" i="523"/>
  <c r="K6" i="523"/>
  <c r="L6" i="523"/>
  <c r="M6" i="523"/>
  <c r="D6" i="523"/>
  <c r="D5" i="512"/>
  <c r="D13" i="524"/>
  <c r="E13" i="524"/>
  <c r="F13" i="524"/>
  <c r="G13" i="524"/>
  <c r="H13" i="524"/>
  <c r="I13" i="524"/>
  <c r="J13" i="524"/>
  <c r="K13" i="524"/>
  <c r="L13" i="524"/>
  <c r="M13" i="524"/>
  <c r="N13" i="524"/>
  <c r="O13" i="524"/>
  <c r="P13" i="524"/>
  <c r="D14" i="524"/>
  <c r="E14" i="524"/>
  <c r="F14" i="524"/>
  <c r="G14" i="524"/>
  <c r="H14" i="524"/>
  <c r="I14" i="524"/>
  <c r="J14" i="524"/>
  <c r="K14" i="524"/>
  <c r="L14" i="524"/>
  <c r="M14" i="524"/>
  <c r="N14" i="524"/>
  <c r="O14" i="524"/>
  <c r="P14" i="524"/>
  <c r="D15" i="524"/>
  <c r="E15" i="524"/>
  <c r="F15" i="524"/>
  <c r="G15" i="524"/>
  <c r="H15" i="524"/>
  <c r="I15" i="524"/>
  <c r="J15" i="524"/>
  <c r="K15" i="524"/>
  <c r="L15" i="524"/>
  <c r="M15" i="524"/>
  <c r="N15" i="524"/>
  <c r="O15" i="524"/>
  <c r="P15" i="524"/>
  <c r="D16" i="524"/>
  <c r="E16" i="524"/>
  <c r="F16" i="524"/>
  <c r="G16" i="524"/>
  <c r="H16" i="524"/>
  <c r="I16" i="524"/>
  <c r="J16" i="524"/>
  <c r="K16" i="524"/>
  <c r="L16" i="524"/>
  <c r="M16" i="524"/>
  <c r="N16" i="524"/>
  <c r="O16" i="524"/>
  <c r="P16" i="524"/>
  <c r="D17" i="524"/>
  <c r="E17" i="524"/>
  <c r="F17" i="524"/>
  <c r="G17" i="524"/>
  <c r="H17" i="524"/>
  <c r="I17" i="524"/>
  <c r="J17" i="524"/>
  <c r="K17" i="524"/>
  <c r="L17" i="524"/>
  <c r="M17" i="524"/>
  <c r="N17" i="524"/>
  <c r="O17" i="524"/>
  <c r="P17" i="524"/>
  <c r="D18" i="524"/>
  <c r="E18" i="524"/>
  <c r="F18" i="524"/>
  <c r="G18" i="524"/>
  <c r="H18" i="524"/>
  <c r="I18" i="524"/>
  <c r="J18" i="524"/>
  <c r="K18" i="524"/>
  <c r="L18" i="524"/>
  <c r="M18" i="524"/>
  <c r="N18" i="524"/>
  <c r="O18" i="524"/>
  <c r="P18" i="524"/>
  <c r="D19" i="524"/>
  <c r="E19" i="524"/>
  <c r="F19" i="524"/>
  <c r="G19" i="524"/>
  <c r="H19" i="524"/>
  <c r="I19" i="524"/>
  <c r="J19" i="524"/>
  <c r="K19" i="524"/>
  <c r="L19" i="524"/>
  <c r="M19" i="524"/>
  <c r="N19" i="524"/>
  <c r="O19" i="524"/>
  <c r="P19" i="524"/>
  <c r="D20" i="524"/>
  <c r="E20" i="524"/>
  <c r="F20" i="524"/>
  <c r="G20" i="524"/>
  <c r="H20" i="524"/>
  <c r="I20" i="524"/>
  <c r="J20" i="524"/>
  <c r="K20" i="524"/>
  <c r="L20" i="524"/>
  <c r="M20" i="524"/>
  <c r="N20" i="524"/>
  <c r="O20" i="524"/>
  <c r="P20" i="524"/>
  <c r="D21" i="524"/>
  <c r="E21" i="524"/>
  <c r="F21" i="524"/>
  <c r="G21" i="524"/>
  <c r="H21" i="524"/>
  <c r="I21" i="524"/>
  <c r="J21" i="524"/>
  <c r="K21" i="524"/>
  <c r="L21" i="524"/>
  <c r="M21" i="524"/>
  <c r="N21" i="524"/>
  <c r="O21" i="524"/>
  <c r="P21" i="524"/>
  <c r="D22" i="524"/>
  <c r="E22" i="524"/>
  <c r="F22" i="524"/>
  <c r="G22" i="524"/>
  <c r="H22" i="524"/>
  <c r="I22" i="524"/>
  <c r="J22" i="524"/>
  <c r="K22" i="524"/>
  <c r="L22" i="524"/>
  <c r="M22" i="524"/>
  <c r="N22" i="524"/>
  <c r="O22" i="524"/>
  <c r="P22" i="524"/>
  <c r="D23" i="524"/>
  <c r="E23" i="524"/>
  <c r="F23" i="524"/>
  <c r="G23" i="524"/>
  <c r="H23" i="524"/>
  <c r="I23" i="524"/>
  <c r="J23" i="524"/>
  <c r="K23" i="524"/>
  <c r="L23" i="524"/>
  <c r="M23" i="524"/>
  <c r="N23" i="524"/>
  <c r="O23" i="524"/>
  <c r="P23" i="524"/>
  <c r="D24" i="524"/>
  <c r="E24" i="524"/>
  <c r="F24" i="524"/>
  <c r="G24" i="524"/>
  <c r="H24" i="524"/>
  <c r="I24" i="524"/>
  <c r="J24" i="524"/>
  <c r="K24" i="524"/>
  <c r="L24" i="524"/>
  <c r="M24" i="524"/>
  <c r="N24" i="524"/>
  <c r="O24" i="524"/>
  <c r="P24" i="524"/>
  <c r="D25" i="524"/>
  <c r="E25" i="524"/>
  <c r="F25" i="524"/>
  <c r="G25" i="524"/>
  <c r="H25" i="524"/>
  <c r="I25" i="524"/>
  <c r="J25" i="524"/>
  <c r="K25" i="524"/>
  <c r="L25" i="524"/>
  <c r="M25" i="524"/>
  <c r="N25" i="524"/>
  <c r="O25" i="524"/>
  <c r="P25" i="524"/>
  <c r="D26" i="524"/>
  <c r="E26" i="524"/>
  <c r="F26" i="524"/>
  <c r="G26" i="524"/>
  <c r="H26" i="524"/>
  <c r="I26" i="524"/>
  <c r="J26" i="524"/>
  <c r="K26" i="524"/>
  <c r="L26" i="524"/>
  <c r="M26" i="524"/>
  <c r="N26" i="524"/>
  <c r="O26" i="524"/>
  <c r="P26" i="524"/>
  <c r="D27" i="524"/>
  <c r="E27" i="524"/>
  <c r="F27" i="524"/>
  <c r="G27" i="524"/>
  <c r="H27" i="524"/>
  <c r="I27" i="524"/>
  <c r="J27" i="524"/>
  <c r="K27" i="524"/>
  <c r="L27" i="524"/>
  <c r="M27" i="524"/>
  <c r="N27" i="524"/>
  <c r="O27" i="524"/>
  <c r="P27" i="524"/>
  <c r="D29" i="524"/>
  <c r="E29" i="524"/>
  <c r="F29" i="524"/>
  <c r="G29" i="524"/>
  <c r="H29" i="524"/>
  <c r="I29" i="524"/>
  <c r="J29" i="524"/>
  <c r="K29" i="524"/>
  <c r="L29" i="524"/>
  <c r="M29" i="524"/>
  <c r="N29" i="524"/>
  <c r="O29" i="524"/>
  <c r="P29" i="524"/>
  <c r="D30" i="524"/>
  <c r="E30" i="524"/>
  <c r="F30" i="524"/>
  <c r="G30" i="524"/>
  <c r="H30" i="524"/>
  <c r="I30" i="524"/>
  <c r="J30" i="524"/>
  <c r="K30" i="524"/>
  <c r="L30" i="524"/>
  <c r="M30" i="524"/>
  <c r="N30" i="524"/>
  <c r="O30" i="524"/>
  <c r="P30" i="524"/>
  <c r="D31" i="524"/>
  <c r="E31" i="524"/>
  <c r="F31" i="524"/>
  <c r="G31" i="524"/>
  <c r="H31" i="524"/>
  <c r="I31" i="524"/>
  <c r="J31" i="524"/>
  <c r="K31" i="524"/>
  <c r="L31" i="524"/>
  <c r="M31" i="524"/>
  <c r="N31" i="524"/>
  <c r="O31" i="524"/>
  <c r="P31" i="524"/>
  <c r="D32" i="524"/>
  <c r="E32" i="524"/>
  <c r="F32" i="524"/>
  <c r="G32" i="524"/>
  <c r="H32" i="524"/>
  <c r="I32" i="524"/>
  <c r="J32" i="524"/>
  <c r="K32" i="524"/>
  <c r="L32" i="524"/>
  <c r="M32" i="524"/>
  <c r="N32" i="524"/>
  <c r="O32" i="524"/>
  <c r="P32" i="524"/>
  <c r="D33" i="524"/>
  <c r="E33" i="524"/>
  <c r="F33" i="524"/>
  <c r="G33" i="524"/>
  <c r="H33" i="524"/>
  <c r="I33" i="524"/>
  <c r="J33" i="524"/>
  <c r="K33" i="524"/>
  <c r="L33" i="524"/>
  <c r="M33" i="524"/>
  <c r="N33" i="524"/>
  <c r="O33" i="524"/>
  <c r="P33" i="524"/>
  <c r="D34" i="524"/>
  <c r="E34" i="524"/>
  <c r="F34" i="524"/>
  <c r="G34" i="524"/>
  <c r="H34" i="524"/>
  <c r="I34" i="524"/>
  <c r="J34" i="524"/>
  <c r="K34" i="524"/>
  <c r="L34" i="524"/>
  <c r="M34" i="524"/>
  <c r="N34" i="524"/>
  <c r="O34" i="524"/>
  <c r="P34" i="524"/>
  <c r="D35" i="524"/>
  <c r="E35" i="524"/>
  <c r="F35" i="524"/>
  <c r="G35" i="524"/>
  <c r="H35" i="524"/>
  <c r="I35" i="524"/>
  <c r="J35" i="524"/>
  <c r="K35" i="524"/>
  <c r="L35" i="524"/>
  <c r="M35" i="524"/>
  <c r="N35" i="524"/>
  <c r="O35" i="524"/>
  <c r="P35" i="524"/>
  <c r="D36" i="524"/>
  <c r="E36" i="524"/>
  <c r="F36" i="524"/>
  <c r="G36" i="524"/>
  <c r="H36" i="524"/>
  <c r="I36" i="524"/>
  <c r="J36" i="524"/>
  <c r="K36" i="524"/>
  <c r="L36" i="524"/>
  <c r="M36" i="524"/>
  <c r="N36" i="524"/>
  <c r="O36" i="524"/>
  <c r="P36" i="524"/>
  <c r="D37" i="524"/>
  <c r="E37" i="524"/>
  <c r="F37" i="524"/>
  <c r="G37" i="524"/>
  <c r="H37" i="524"/>
  <c r="I37" i="524"/>
  <c r="J37" i="524"/>
  <c r="K37" i="524"/>
  <c r="L37" i="524"/>
  <c r="M37" i="524"/>
  <c r="N37" i="524"/>
  <c r="O37" i="524"/>
  <c r="P37" i="524"/>
  <c r="D38" i="524"/>
  <c r="E38" i="524"/>
  <c r="F38" i="524"/>
  <c r="G38" i="524"/>
  <c r="H38" i="524"/>
  <c r="I38" i="524"/>
  <c r="J38" i="524"/>
  <c r="K38" i="524"/>
  <c r="L38" i="524"/>
  <c r="M38" i="524"/>
  <c r="N38" i="524"/>
  <c r="O38" i="524"/>
  <c r="P38" i="524"/>
  <c r="D39" i="524"/>
  <c r="E39" i="524"/>
  <c r="F39" i="524"/>
  <c r="G39" i="524"/>
  <c r="H39" i="524"/>
  <c r="I39" i="524"/>
  <c r="J39" i="524"/>
  <c r="K39" i="524"/>
  <c r="L39" i="524"/>
  <c r="M39" i="524"/>
  <c r="N39" i="524"/>
  <c r="O39" i="524"/>
  <c r="P39" i="524"/>
  <c r="D40" i="524"/>
  <c r="E40" i="524"/>
  <c r="F40" i="524"/>
  <c r="G40" i="524"/>
  <c r="H40" i="524"/>
  <c r="I40" i="524"/>
  <c r="J40" i="524"/>
  <c r="K40" i="524"/>
  <c r="L40" i="524"/>
  <c r="M40" i="524"/>
  <c r="N40" i="524"/>
  <c r="O40" i="524"/>
  <c r="P40" i="524"/>
  <c r="D41" i="524"/>
  <c r="E41" i="524"/>
  <c r="F41" i="524"/>
  <c r="G41" i="524"/>
  <c r="H41" i="524"/>
  <c r="I41" i="524"/>
  <c r="J41" i="524"/>
  <c r="K41" i="524"/>
  <c r="L41" i="524"/>
  <c r="M41" i="524"/>
  <c r="N41" i="524"/>
  <c r="O41" i="524"/>
  <c r="P41" i="524"/>
  <c r="D42" i="524"/>
  <c r="E42" i="524"/>
  <c r="F42" i="524"/>
  <c r="G42" i="524"/>
  <c r="H42" i="524"/>
  <c r="I42" i="524"/>
  <c r="J42" i="524"/>
  <c r="K42" i="524"/>
  <c r="L42" i="524"/>
  <c r="M42" i="524"/>
  <c r="N42" i="524"/>
  <c r="O42" i="524"/>
  <c r="P42" i="524"/>
  <c r="D43" i="524"/>
  <c r="E43" i="524"/>
  <c r="F43" i="524"/>
  <c r="G43" i="524"/>
  <c r="H43" i="524"/>
  <c r="I43" i="524"/>
  <c r="J43" i="524"/>
  <c r="K43" i="524"/>
  <c r="L43" i="524"/>
  <c r="M43" i="524"/>
  <c r="N43" i="524"/>
  <c r="O43" i="524"/>
  <c r="P43" i="524"/>
  <c r="D44" i="524"/>
  <c r="E44" i="524"/>
  <c r="F44" i="524"/>
  <c r="G44" i="524"/>
  <c r="H44" i="524"/>
  <c r="I44" i="524"/>
  <c r="J44" i="524"/>
  <c r="K44" i="524"/>
  <c r="L44" i="524"/>
  <c r="M44" i="524"/>
  <c r="N44" i="524"/>
  <c r="O44" i="524"/>
  <c r="P44" i="524"/>
  <c r="D45" i="524"/>
  <c r="E45" i="524"/>
  <c r="F45" i="524"/>
  <c r="G45" i="524"/>
  <c r="H45" i="524"/>
  <c r="I45" i="524"/>
  <c r="J45" i="524"/>
  <c r="K45" i="524"/>
  <c r="L45" i="524"/>
  <c r="M45" i="524"/>
  <c r="N45" i="524"/>
  <c r="O45" i="524"/>
  <c r="P45" i="524"/>
  <c r="D46" i="524"/>
  <c r="E46" i="524"/>
  <c r="F46" i="524"/>
  <c r="G46" i="524"/>
  <c r="H46" i="524"/>
  <c r="I46" i="524"/>
  <c r="J46" i="524"/>
  <c r="K46" i="524"/>
  <c r="L46" i="524"/>
  <c r="M46" i="524"/>
  <c r="N46" i="524"/>
  <c r="O46" i="524"/>
  <c r="P46" i="524"/>
  <c r="D47" i="524"/>
  <c r="E47" i="524"/>
  <c r="F47" i="524"/>
  <c r="G47" i="524"/>
  <c r="H47" i="524"/>
  <c r="I47" i="524"/>
  <c r="J47" i="524"/>
  <c r="K47" i="524"/>
  <c r="L47" i="524"/>
  <c r="M47" i="524"/>
  <c r="N47" i="524"/>
  <c r="O47" i="524"/>
  <c r="P47" i="524"/>
  <c r="D48" i="524"/>
  <c r="E48" i="524"/>
  <c r="F48" i="524"/>
  <c r="G48" i="524"/>
  <c r="H48" i="524"/>
  <c r="I48" i="524"/>
  <c r="J48" i="524"/>
  <c r="K48" i="524"/>
  <c r="L48" i="524"/>
  <c r="M48" i="524"/>
  <c r="N48" i="524"/>
  <c r="O48" i="524"/>
  <c r="D49" i="524"/>
  <c r="E49" i="524"/>
  <c r="F49" i="524"/>
  <c r="G49" i="524"/>
  <c r="H49" i="524"/>
  <c r="I49" i="524"/>
  <c r="J49" i="524"/>
  <c r="K49" i="524"/>
  <c r="L49" i="524"/>
  <c r="M49" i="524"/>
  <c r="N49" i="524"/>
  <c r="O49" i="524"/>
  <c r="D50" i="524"/>
  <c r="E50" i="524"/>
  <c r="F50" i="524"/>
  <c r="G50" i="524"/>
  <c r="H50" i="524"/>
  <c r="I50" i="524"/>
  <c r="J50" i="524"/>
  <c r="K50" i="524"/>
  <c r="L50" i="524"/>
  <c r="M50" i="524"/>
  <c r="N50" i="524"/>
  <c r="O50" i="524"/>
  <c r="P50" i="524"/>
  <c r="D51" i="524"/>
  <c r="E51" i="524"/>
  <c r="F51" i="524"/>
  <c r="G51" i="524"/>
  <c r="H51" i="524"/>
  <c r="I51" i="524"/>
  <c r="J51" i="524"/>
  <c r="K51" i="524"/>
  <c r="L51" i="524"/>
  <c r="M51" i="524"/>
  <c r="N51" i="524"/>
  <c r="O51" i="524"/>
  <c r="P51" i="524"/>
  <c r="D52" i="524"/>
  <c r="E52" i="524"/>
  <c r="F52" i="524"/>
  <c r="G52" i="524"/>
  <c r="H52" i="524"/>
  <c r="I52" i="524"/>
  <c r="J52" i="524"/>
  <c r="K52" i="524"/>
  <c r="L52" i="524"/>
  <c r="M52" i="524"/>
  <c r="N52" i="524"/>
  <c r="O52" i="524"/>
  <c r="P52" i="524"/>
  <c r="D53" i="524"/>
  <c r="E53" i="524"/>
  <c r="F53" i="524"/>
  <c r="G53" i="524"/>
  <c r="H53" i="524"/>
  <c r="I53" i="524"/>
  <c r="J53" i="524"/>
  <c r="K53" i="524"/>
  <c r="L53" i="524"/>
  <c r="M53" i="524"/>
  <c r="N53" i="524"/>
  <c r="O53" i="524"/>
  <c r="P53" i="524"/>
  <c r="D54" i="524"/>
  <c r="E54" i="524"/>
  <c r="F54" i="524"/>
  <c r="G54" i="524"/>
  <c r="H54" i="524"/>
  <c r="I54" i="524"/>
  <c r="J54" i="524"/>
  <c r="K54" i="524"/>
  <c r="L54" i="524"/>
  <c r="M54" i="524"/>
  <c r="N54" i="524"/>
  <c r="O54" i="524"/>
  <c r="P54" i="524"/>
  <c r="D55" i="524"/>
  <c r="E55" i="524"/>
  <c r="F55" i="524"/>
  <c r="G55" i="524"/>
  <c r="H55" i="524"/>
  <c r="I55" i="524"/>
  <c r="J55" i="524"/>
  <c r="K55" i="524"/>
  <c r="L55" i="524"/>
  <c r="M55" i="524"/>
  <c r="N55" i="524"/>
  <c r="O55" i="524"/>
  <c r="P55" i="524"/>
  <c r="D56" i="524"/>
  <c r="E56" i="524"/>
  <c r="F56" i="524"/>
  <c r="G56" i="524"/>
  <c r="H56" i="524"/>
  <c r="I56" i="524"/>
  <c r="J56" i="524"/>
  <c r="K56" i="524"/>
  <c r="L56" i="524"/>
  <c r="M56" i="524"/>
  <c r="N56" i="524"/>
  <c r="O56" i="524"/>
  <c r="P56" i="524"/>
  <c r="D57" i="524"/>
  <c r="E57" i="524"/>
  <c r="F57" i="524"/>
  <c r="G57" i="524"/>
  <c r="H57" i="524"/>
  <c r="I57" i="524"/>
  <c r="J57" i="524"/>
  <c r="K57" i="524"/>
  <c r="L57" i="524"/>
  <c r="M57" i="524"/>
  <c r="N57" i="524"/>
  <c r="O57" i="524"/>
  <c r="P57" i="524"/>
  <c r="D8" i="524"/>
  <c r="E8" i="524"/>
  <c r="F8" i="524"/>
  <c r="G8" i="524"/>
  <c r="H8" i="524"/>
  <c r="I8" i="524"/>
  <c r="J8" i="524"/>
  <c r="K8" i="524"/>
  <c r="L8" i="524"/>
  <c r="M8" i="524"/>
  <c r="N8" i="524"/>
  <c r="O8" i="524"/>
  <c r="P8" i="524"/>
  <c r="D7" i="524"/>
  <c r="E7" i="524"/>
  <c r="F7" i="524"/>
  <c r="G7" i="524"/>
  <c r="H7" i="524"/>
  <c r="I7" i="524"/>
  <c r="J7" i="524"/>
  <c r="K7" i="524"/>
  <c r="L7" i="524"/>
  <c r="M7" i="524"/>
  <c r="N7" i="524"/>
  <c r="O7" i="524"/>
  <c r="P7" i="524"/>
  <c r="C57" i="524"/>
  <c r="C56" i="524"/>
  <c r="C55" i="524"/>
  <c r="C54" i="524"/>
  <c r="C53" i="524"/>
  <c r="C52" i="524"/>
  <c r="C51" i="524"/>
  <c r="C50" i="524"/>
  <c r="C49" i="524"/>
  <c r="C48" i="524"/>
  <c r="C47" i="524"/>
  <c r="C46" i="524"/>
  <c r="C45" i="524"/>
  <c r="C44" i="524"/>
  <c r="C43" i="524"/>
  <c r="C42" i="524"/>
  <c r="C41" i="524"/>
  <c r="C40" i="524"/>
  <c r="C39" i="524"/>
  <c r="C38" i="524"/>
  <c r="C37" i="524"/>
  <c r="C36" i="524"/>
  <c r="C35" i="524"/>
  <c r="C34" i="524"/>
  <c r="C33" i="524"/>
  <c r="C32" i="524"/>
  <c r="C31" i="524"/>
  <c r="C30" i="524"/>
  <c r="C29" i="524"/>
  <c r="C27" i="524"/>
  <c r="C26" i="524"/>
  <c r="C25" i="524"/>
  <c r="C24" i="524"/>
  <c r="C23" i="524"/>
  <c r="C22" i="524"/>
  <c r="C21" i="524"/>
  <c r="C20" i="524"/>
  <c r="C19" i="524"/>
  <c r="C18" i="524"/>
  <c r="C17" i="524"/>
  <c r="C16" i="524"/>
  <c r="C15" i="524"/>
  <c r="C14" i="524"/>
  <c r="E4" i="524"/>
  <c r="F4" i="524"/>
  <c r="G4" i="524"/>
  <c r="H4" i="524"/>
  <c r="I4" i="524"/>
  <c r="J4" i="524"/>
  <c r="K4" i="524"/>
  <c r="L4" i="524"/>
  <c r="M4" i="524"/>
  <c r="N4" i="524"/>
  <c r="O4" i="524"/>
  <c r="E6" i="524"/>
  <c r="F6" i="524"/>
  <c r="G6" i="524"/>
  <c r="H6" i="524"/>
  <c r="I6" i="524"/>
  <c r="J6" i="524"/>
  <c r="K6" i="524"/>
  <c r="L6" i="524"/>
  <c r="M6" i="524"/>
  <c r="N6" i="524"/>
  <c r="O6" i="524"/>
  <c r="E9" i="524"/>
  <c r="F9" i="524"/>
  <c r="G9" i="524"/>
  <c r="H9" i="524"/>
  <c r="I9" i="524"/>
  <c r="J9" i="524"/>
  <c r="K9" i="524"/>
  <c r="L9" i="524"/>
  <c r="M9" i="524"/>
  <c r="N9" i="524"/>
  <c r="O9" i="524"/>
  <c r="E10" i="524"/>
  <c r="F10" i="524"/>
  <c r="G10" i="524"/>
  <c r="H10" i="524"/>
  <c r="I10" i="524"/>
  <c r="J10" i="524"/>
  <c r="K10" i="524"/>
  <c r="L10" i="524"/>
  <c r="M10" i="524"/>
  <c r="N10" i="524"/>
  <c r="O10" i="524"/>
  <c r="E11" i="524"/>
  <c r="F11" i="524"/>
  <c r="G11" i="524"/>
  <c r="H11" i="524"/>
  <c r="I11" i="524"/>
  <c r="J11" i="524"/>
  <c r="K11" i="524"/>
  <c r="L11" i="524"/>
  <c r="M11" i="524"/>
  <c r="N11" i="524"/>
  <c r="O11" i="524"/>
  <c r="C13" i="524"/>
  <c r="D11" i="524"/>
  <c r="D10" i="524"/>
  <c r="D9" i="524"/>
  <c r="D6" i="524"/>
  <c r="D4" i="524"/>
  <c r="B14" i="524"/>
  <c r="B15" i="524"/>
  <c r="B16" i="524"/>
  <c r="B17" i="524"/>
  <c r="B18" i="524"/>
  <c r="B19" i="524"/>
  <c r="B20" i="524"/>
  <c r="B21" i="524"/>
  <c r="B22" i="524"/>
  <c r="B23" i="524"/>
  <c r="B24" i="524"/>
  <c r="B25" i="524"/>
  <c r="B26" i="524"/>
  <c r="B27" i="524"/>
  <c r="B30" i="524"/>
  <c r="B31" i="524"/>
  <c r="B32" i="524"/>
  <c r="B33" i="524"/>
  <c r="B34" i="524"/>
  <c r="B35" i="524"/>
  <c r="B36" i="524"/>
  <c r="B37" i="524"/>
  <c r="B38" i="524"/>
  <c r="B39" i="524"/>
  <c r="B40" i="524"/>
  <c r="B41" i="524"/>
  <c r="B42" i="524"/>
  <c r="B43" i="524"/>
  <c r="B44" i="524"/>
  <c r="B45" i="524"/>
  <c r="B46" i="524"/>
  <c r="B47" i="524"/>
  <c r="B48" i="524"/>
  <c r="B49" i="524"/>
  <c r="B50" i="524"/>
  <c r="B51" i="524"/>
  <c r="B52" i="524"/>
  <c r="B53" i="524"/>
  <c r="B54" i="524"/>
  <c r="B55" i="524"/>
  <c r="B56" i="524"/>
  <c r="B57" i="524"/>
  <c r="P9" i="524"/>
  <c r="D8" i="523"/>
  <c r="E8" i="523"/>
  <c r="F8" i="523"/>
  <c r="G8" i="523"/>
  <c r="H8" i="523"/>
  <c r="I8" i="523"/>
  <c r="J8" i="523"/>
  <c r="K8" i="523"/>
  <c r="L8" i="523"/>
  <c r="M8" i="523"/>
  <c r="N8" i="523"/>
  <c r="D9" i="523"/>
  <c r="E9" i="523"/>
  <c r="F9" i="523"/>
  <c r="G9" i="523"/>
  <c r="H9" i="523"/>
  <c r="I9" i="523"/>
  <c r="J9" i="523"/>
  <c r="K9" i="523"/>
  <c r="L9" i="523"/>
  <c r="M9" i="523"/>
  <c r="D10" i="523"/>
  <c r="E10" i="523"/>
  <c r="F10" i="523"/>
  <c r="G10" i="523"/>
  <c r="H10" i="523"/>
  <c r="I10" i="523"/>
  <c r="J10" i="523"/>
  <c r="K10" i="523"/>
  <c r="L10" i="523"/>
  <c r="M10" i="523"/>
  <c r="N10" i="523"/>
  <c r="D11" i="523"/>
  <c r="E11" i="523"/>
  <c r="F11" i="523"/>
  <c r="G11" i="523"/>
  <c r="H11" i="523"/>
  <c r="I11" i="523"/>
  <c r="J11" i="523"/>
  <c r="K11" i="523"/>
  <c r="L11" i="523"/>
  <c r="M11" i="523"/>
  <c r="D12" i="523"/>
  <c r="E12" i="523"/>
  <c r="F12" i="523"/>
  <c r="G12" i="523"/>
  <c r="H12" i="523"/>
  <c r="I12" i="523"/>
  <c r="J12" i="523"/>
  <c r="K12" i="523"/>
  <c r="L12" i="523"/>
  <c r="M12" i="523"/>
  <c r="D14" i="523"/>
  <c r="E14" i="523"/>
  <c r="F14" i="523"/>
  <c r="G14" i="523"/>
  <c r="H14" i="523"/>
  <c r="I14" i="523"/>
  <c r="J14" i="523"/>
  <c r="K14" i="523"/>
  <c r="L14" i="523"/>
  <c r="M14" i="523"/>
  <c r="N14" i="523"/>
  <c r="D15" i="523"/>
  <c r="E15" i="523"/>
  <c r="F15" i="523"/>
  <c r="G15" i="523"/>
  <c r="H15" i="523"/>
  <c r="I15" i="523"/>
  <c r="J15" i="523"/>
  <c r="K15" i="523"/>
  <c r="L15" i="523"/>
  <c r="M15" i="523"/>
  <c r="N15" i="523"/>
  <c r="D16" i="523"/>
  <c r="E16" i="523"/>
  <c r="F16" i="523"/>
  <c r="G16" i="523"/>
  <c r="H16" i="523"/>
  <c r="I16" i="523"/>
  <c r="J16" i="523"/>
  <c r="K16" i="523"/>
  <c r="L16" i="523"/>
  <c r="M16" i="523"/>
  <c r="N16" i="523"/>
  <c r="D17" i="523"/>
  <c r="E17" i="523"/>
  <c r="F17" i="523"/>
  <c r="G17" i="523"/>
  <c r="H17" i="523"/>
  <c r="I17" i="523"/>
  <c r="J17" i="523"/>
  <c r="K17" i="523"/>
  <c r="L17" i="523"/>
  <c r="M17" i="523"/>
  <c r="N17" i="523"/>
  <c r="D18" i="523"/>
  <c r="E18" i="523"/>
  <c r="F18" i="523"/>
  <c r="G18" i="523"/>
  <c r="H18" i="523"/>
  <c r="I18" i="523"/>
  <c r="J18" i="523"/>
  <c r="K18" i="523"/>
  <c r="L18" i="523"/>
  <c r="M18" i="523"/>
  <c r="N18" i="523"/>
  <c r="D19" i="523"/>
  <c r="E19" i="523"/>
  <c r="F19" i="523"/>
  <c r="G19" i="523"/>
  <c r="H19" i="523"/>
  <c r="I19" i="523"/>
  <c r="J19" i="523"/>
  <c r="K19" i="523"/>
  <c r="L19" i="523"/>
  <c r="M19" i="523"/>
  <c r="N19" i="523"/>
  <c r="D20" i="523"/>
  <c r="E20" i="523"/>
  <c r="F20" i="523"/>
  <c r="G20" i="523"/>
  <c r="H20" i="523"/>
  <c r="I20" i="523"/>
  <c r="J20" i="523"/>
  <c r="K20" i="523"/>
  <c r="L20" i="523"/>
  <c r="M20" i="523"/>
  <c r="N20" i="523"/>
  <c r="D21" i="523"/>
  <c r="E21" i="523"/>
  <c r="F21" i="523"/>
  <c r="G21" i="523"/>
  <c r="H21" i="523"/>
  <c r="I21" i="523"/>
  <c r="J21" i="523"/>
  <c r="K21" i="523"/>
  <c r="L21" i="523"/>
  <c r="M21" i="523"/>
  <c r="N21" i="523"/>
  <c r="D22" i="523"/>
  <c r="E22" i="523"/>
  <c r="F22" i="523"/>
  <c r="G22" i="523"/>
  <c r="H22" i="523"/>
  <c r="I22" i="523"/>
  <c r="J22" i="523"/>
  <c r="K22" i="523"/>
  <c r="L22" i="523"/>
  <c r="M22" i="523"/>
  <c r="N22" i="523"/>
  <c r="D23" i="523"/>
  <c r="E23" i="523"/>
  <c r="F23" i="523"/>
  <c r="G23" i="523"/>
  <c r="H23" i="523"/>
  <c r="I23" i="523"/>
  <c r="J23" i="523"/>
  <c r="K23" i="523"/>
  <c r="L23" i="523"/>
  <c r="M23" i="523"/>
  <c r="N23" i="523"/>
  <c r="D24" i="523"/>
  <c r="E24" i="523"/>
  <c r="F24" i="523"/>
  <c r="G24" i="523"/>
  <c r="H24" i="523"/>
  <c r="I24" i="523"/>
  <c r="J24" i="523"/>
  <c r="K24" i="523"/>
  <c r="L24" i="523"/>
  <c r="M24" i="523"/>
  <c r="N24" i="523"/>
  <c r="D25" i="523"/>
  <c r="E25" i="523"/>
  <c r="F25" i="523"/>
  <c r="G25" i="523"/>
  <c r="H25" i="523"/>
  <c r="I25" i="523"/>
  <c r="J25" i="523"/>
  <c r="K25" i="523"/>
  <c r="L25" i="523"/>
  <c r="M25" i="523"/>
  <c r="N25" i="523"/>
  <c r="D26" i="523"/>
  <c r="E26" i="523"/>
  <c r="F26" i="523"/>
  <c r="G26" i="523"/>
  <c r="H26" i="523"/>
  <c r="I26" i="523"/>
  <c r="J26" i="523"/>
  <c r="K26" i="523"/>
  <c r="L26" i="523"/>
  <c r="M26" i="523"/>
  <c r="N26" i="523"/>
  <c r="D27" i="523"/>
  <c r="E27" i="523"/>
  <c r="F27" i="523"/>
  <c r="G27" i="523"/>
  <c r="H27" i="523"/>
  <c r="I27" i="523"/>
  <c r="J27" i="523"/>
  <c r="K27" i="523"/>
  <c r="L27" i="523"/>
  <c r="M27" i="523"/>
  <c r="N27" i="523"/>
  <c r="D28" i="523"/>
  <c r="E28" i="523"/>
  <c r="F28" i="523"/>
  <c r="G28" i="523"/>
  <c r="H28" i="523"/>
  <c r="I28" i="523"/>
  <c r="J28" i="523"/>
  <c r="K28" i="523"/>
  <c r="L28" i="523"/>
  <c r="M28" i="523"/>
  <c r="N28" i="523"/>
  <c r="D30" i="523"/>
  <c r="E30" i="523"/>
  <c r="F30" i="523"/>
  <c r="G30" i="523"/>
  <c r="H30" i="523"/>
  <c r="I30" i="523"/>
  <c r="J30" i="523"/>
  <c r="K30" i="523"/>
  <c r="L30" i="523"/>
  <c r="M30" i="523"/>
  <c r="N30" i="523"/>
  <c r="D31" i="523"/>
  <c r="E31" i="523"/>
  <c r="F31" i="523"/>
  <c r="G31" i="523"/>
  <c r="H31" i="523"/>
  <c r="I31" i="523"/>
  <c r="J31" i="523"/>
  <c r="K31" i="523"/>
  <c r="L31" i="523"/>
  <c r="M31" i="523"/>
  <c r="N31" i="523"/>
  <c r="D32" i="523"/>
  <c r="E32" i="523"/>
  <c r="F32" i="523"/>
  <c r="G32" i="523"/>
  <c r="H32" i="523"/>
  <c r="I32" i="523"/>
  <c r="J32" i="523"/>
  <c r="K32" i="523"/>
  <c r="L32" i="523"/>
  <c r="M32" i="523"/>
  <c r="N32" i="523"/>
  <c r="D33" i="523"/>
  <c r="E33" i="523"/>
  <c r="F33" i="523"/>
  <c r="G33" i="523"/>
  <c r="H33" i="523"/>
  <c r="I33" i="523"/>
  <c r="J33" i="523"/>
  <c r="K33" i="523"/>
  <c r="L33" i="523"/>
  <c r="M33" i="523"/>
  <c r="N33" i="523"/>
  <c r="D34" i="523"/>
  <c r="E34" i="523"/>
  <c r="F34" i="523"/>
  <c r="G34" i="523"/>
  <c r="H34" i="523"/>
  <c r="I34" i="523"/>
  <c r="J34" i="523"/>
  <c r="K34" i="523"/>
  <c r="L34" i="523"/>
  <c r="M34" i="523"/>
  <c r="N34" i="523"/>
  <c r="D35" i="523"/>
  <c r="E35" i="523"/>
  <c r="F35" i="523"/>
  <c r="G35" i="523"/>
  <c r="H35" i="523"/>
  <c r="I35" i="523"/>
  <c r="J35" i="523"/>
  <c r="K35" i="523"/>
  <c r="L35" i="523"/>
  <c r="M35" i="523"/>
  <c r="N35" i="523"/>
  <c r="D36" i="523"/>
  <c r="E36" i="523"/>
  <c r="F36" i="523"/>
  <c r="G36" i="523"/>
  <c r="H36" i="523"/>
  <c r="I36" i="523"/>
  <c r="J36" i="523"/>
  <c r="K36" i="523"/>
  <c r="L36" i="523"/>
  <c r="M36" i="523"/>
  <c r="N36" i="523"/>
  <c r="D37" i="523"/>
  <c r="E37" i="523"/>
  <c r="F37" i="523"/>
  <c r="G37" i="523"/>
  <c r="H37" i="523"/>
  <c r="I37" i="523"/>
  <c r="J37" i="523"/>
  <c r="K37" i="523"/>
  <c r="L37" i="523"/>
  <c r="M37" i="523"/>
  <c r="N37" i="523"/>
  <c r="D38" i="523"/>
  <c r="E38" i="523"/>
  <c r="F38" i="523"/>
  <c r="G38" i="523"/>
  <c r="H38" i="523"/>
  <c r="I38" i="523"/>
  <c r="J38" i="523"/>
  <c r="K38" i="523"/>
  <c r="L38" i="523"/>
  <c r="M38" i="523"/>
  <c r="N38" i="523"/>
  <c r="D39" i="523"/>
  <c r="E39" i="523"/>
  <c r="F39" i="523"/>
  <c r="G39" i="523"/>
  <c r="H39" i="523"/>
  <c r="I39" i="523"/>
  <c r="J39" i="523"/>
  <c r="K39" i="523"/>
  <c r="L39" i="523"/>
  <c r="M39" i="523"/>
  <c r="N39" i="523"/>
  <c r="D40" i="523"/>
  <c r="E40" i="523"/>
  <c r="F40" i="523"/>
  <c r="G40" i="523"/>
  <c r="H40" i="523"/>
  <c r="I40" i="523"/>
  <c r="J40" i="523"/>
  <c r="K40" i="523"/>
  <c r="L40" i="523"/>
  <c r="M40" i="523"/>
  <c r="N40" i="523"/>
  <c r="D41" i="523"/>
  <c r="E41" i="523"/>
  <c r="F41" i="523"/>
  <c r="G41" i="523"/>
  <c r="H41" i="523"/>
  <c r="I41" i="523"/>
  <c r="J41" i="523"/>
  <c r="K41" i="523"/>
  <c r="L41" i="523"/>
  <c r="M41" i="523"/>
  <c r="N41" i="523"/>
  <c r="D42" i="523"/>
  <c r="E42" i="523"/>
  <c r="F42" i="523"/>
  <c r="G42" i="523"/>
  <c r="H42" i="523"/>
  <c r="I42" i="523"/>
  <c r="J42" i="523"/>
  <c r="K42" i="523"/>
  <c r="L42" i="523"/>
  <c r="M42" i="523"/>
  <c r="N42" i="523"/>
  <c r="D43" i="523"/>
  <c r="E43" i="523"/>
  <c r="F43" i="523"/>
  <c r="G43" i="523"/>
  <c r="H43" i="523"/>
  <c r="I43" i="523"/>
  <c r="J43" i="523"/>
  <c r="K43" i="523"/>
  <c r="L43" i="523"/>
  <c r="M43" i="523"/>
  <c r="N43" i="523"/>
  <c r="D44" i="523"/>
  <c r="E44" i="523"/>
  <c r="F44" i="523"/>
  <c r="G44" i="523"/>
  <c r="H44" i="523"/>
  <c r="I44" i="523"/>
  <c r="J44" i="523"/>
  <c r="K44" i="523"/>
  <c r="L44" i="523"/>
  <c r="M44" i="523"/>
  <c r="N44" i="523"/>
  <c r="D45" i="523"/>
  <c r="E45" i="523"/>
  <c r="F45" i="523"/>
  <c r="G45" i="523"/>
  <c r="H45" i="523"/>
  <c r="I45" i="523"/>
  <c r="J45" i="523"/>
  <c r="K45" i="523"/>
  <c r="L45" i="523"/>
  <c r="M45" i="523"/>
  <c r="N45" i="523"/>
  <c r="D46" i="523"/>
  <c r="E46" i="523"/>
  <c r="F46" i="523"/>
  <c r="G46" i="523"/>
  <c r="H46" i="523"/>
  <c r="I46" i="523"/>
  <c r="J46" i="523"/>
  <c r="K46" i="523"/>
  <c r="L46" i="523"/>
  <c r="M46" i="523"/>
  <c r="N46" i="523"/>
  <c r="D47" i="523"/>
  <c r="E47" i="523"/>
  <c r="F47" i="523"/>
  <c r="G47" i="523"/>
  <c r="H47" i="523"/>
  <c r="I47" i="523"/>
  <c r="J47" i="523"/>
  <c r="K47" i="523"/>
  <c r="L47" i="523"/>
  <c r="M47" i="523"/>
  <c r="N47" i="523"/>
  <c r="D48" i="523"/>
  <c r="E48" i="523"/>
  <c r="F48" i="523"/>
  <c r="G48" i="523"/>
  <c r="H48" i="523"/>
  <c r="I48" i="523"/>
  <c r="J48" i="523"/>
  <c r="K48" i="523"/>
  <c r="L48" i="523"/>
  <c r="M48" i="523"/>
  <c r="N48" i="523"/>
  <c r="D49" i="523"/>
  <c r="E49" i="523"/>
  <c r="F49" i="523"/>
  <c r="G49" i="523"/>
  <c r="H49" i="523"/>
  <c r="I49" i="523"/>
  <c r="J49" i="523"/>
  <c r="K49" i="523"/>
  <c r="L49" i="523"/>
  <c r="M49" i="523"/>
  <c r="D50" i="523"/>
  <c r="E50" i="523"/>
  <c r="F50" i="523"/>
  <c r="G50" i="523"/>
  <c r="H50" i="523"/>
  <c r="I50" i="523"/>
  <c r="J50" i="523"/>
  <c r="K50" i="523"/>
  <c r="L50" i="523"/>
  <c r="M50" i="523"/>
  <c r="D51" i="523"/>
  <c r="E51" i="523"/>
  <c r="F51" i="523"/>
  <c r="G51" i="523"/>
  <c r="H51" i="523"/>
  <c r="I51" i="523"/>
  <c r="J51" i="523"/>
  <c r="K51" i="523"/>
  <c r="L51" i="523"/>
  <c r="M51" i="523"/>
  <c r="N51" i="523"/>
  <c r="D52" i="523"/>
  <c r="E52" i="523"/>
  <c r="F52" i="523"/>
  <c r="G52" i="523"/>
  <c r="H52" i="523"/>
  <c r="I52" i="523"/>
  <c r="J52" i="523"/>
  <c r="K52" i="523"/>
  <c r="L52" i="523"/>
  <c r="M52" i="523"/>
  <c r="N52" i="523"/>
  <c r="D53" i="523"/>
  <c r="E53" i="523"/>
  <c r="F53" i="523"/>
  <c r="G53" i="523"/>
  <c r="H53" i="523"/>
  <c r="I53" i="523"/>
  <c r="J53" i="523"/>
  <c r="K53" i="523"/>
  <c r="L53" i="523"/>
  <c r="M53" i="523"/>
  <c r="N53" i="523"/>
  <c r="D54" i="523"/>
  <c r="E54" i="523"/>
  <c r="F54" i="523"/>
  <c r="G54" i="523"/>
  <c r="H54" i="523"/>
  <c r="I54" i="523"/>
  <c r="J54" i="523"/>
  <c r="K54" i="523"/>
  <c r="L54" i="523"/>
  <c r="M54" i="523"/>
  <c r="N54" i="523"/>
  <c r="D55" i="523"/>
  <c r="E55" i="523"/>
  <c r="F55" i="523"/>
  <c r="G55" i="523"/>
  <c r="H55" i="523"/>
  <c r="I55" i="523"/>
  <c r="J55" i="523"/>
  <c r="K55" i="523"/>
  <c r="L55" i="523"/>
  <c r="M55" i="523"/>
  <c r="N55" i="523"/>
  <c r="D56" i="523"/>
  <c r="E56" i="523"/>
  <c r="F56" i="523"/>
  <c r="G56" i="523"/>
  <c r="H56" i="523"/>
  <c r="I56" i="523"/>
  <c r="J56" i="523"/>
  <c r="K56" i="523"/>
  <c r="L56" i="523"/>
  <c r="M56" i="523"/>
  <c r="N56" i="523"/>
  <c r="D57" i="523"/>
  <c r="E57" i="523"/>
  <c r="F57" i="523"/>
  <c r="G57" i="523"/>
  <c r="H57" i="523"/>
  <c r="I57" i="523"/>
  <c r="J57" i="523"/>
  <c r="K57" i="523"/>
  <c r="L57" i="523"/>
  <c r="M57" i="523"/>
  <c r="N57" i="523"/>
  <c r="D58" i="523"/>
  <c r="E58" i="523"/>
  <c r="F58" i="523"/>
  <c r="G58" i="523"/>
  <c r="H58" i="523"/>
  <c r="I58" i="523"/>
  <c r="J58" i="523"/>
  <c r="K58" i="523"/>
  <c r="L58" i="523"/>
  <c r="M58" i="523"/>
  <c r="N58" i="523"/>
  <c r="N7" i="523"/>
  <c r="C58" i="523"/>
  <c r="C57" i="523"/>
  <c r="C56" i="523"/>
  <c r="C55" i="523"/>
  <c r="C54" i="523"/>
  <c r="C53" i="523"/>
  <c r="C52" i="523"/>
  <c r="C51" i="523"/>
  <c r="C50" i="523"/>
  <c r="C49" i="523"/>
  <c r="C48" i="523"/>
  <c r="C47" i="523"/>
  <c r="C46" i="523"/>
  <c r="C45" i="523"/>
  <c r="C44" i="523"/>
  <c r="C43" i="523"/>
  <c r="C42" i="523"/>
  <c r="C41" i="523"/>
  <c r="C40" i="523"/>
  <c r="C39" i="523"/>
  <c r="C38" i="523"/>
  <c r="C37" i="523"/>
  <c r="C36" i="523"/>
  <c r="C35" i="523"/>
  <c r="C34" i="523"/>
  <c r="C33" i="523"/>
  <c r="C32" i="523"/>
  <c r="C31" i="523"/>
  <c r="C30" i="523"/>
  <c r="C28" i="523"/>
  <c r="C27" i="523"/>
  <c r="C26" i="523"/>
  <c r="C25" i="523"/>
  <c r="C24" i="523"/>
  <c r="C23" i="523"/>
  <c r="C22" i="523"/>
  <c r="C21" i="523"/>
  <c r="C20" i="523"/>
  <c r="C19" i="523"/>
  <c r="C18" i="523"/>
  <c r="C17" i="523"/>
  <c r="C16" i="523"/>
  <c r="C15" i="523"/>
  <c r="C14" i="523"/>
  <c r="E5" i="523"/>
  <c r="F5" i="523"/>
  <c r="G5" i="523"/>
  <c r="H5" i="523"/>
  <c r="I5" i="523"/>
  <c r="J5" i="523"/>
  <c r="K5" i="523"/>
  <c r="L5" i="523"/>
  <c r="M5" i="523"/>
  <c r="E7" i="523"/>
  <c r="F7" i="523"/>
  <c r="G7" i="523"/>
  <c r="H7" i="523"/>
  <c r="I7" i="523"/>
  <c r="J7" i="523"/>
  <c r="K7" i="523"/>
  <c r="L7" i="523"/>
  <c r="M7" i="523"/>
  <c r="D7" i="523"/>
  <c r="D5" i="523"/>
  <c r="B15" i="523"/>
  <c r="B16" i="523"/>
  <c r="B17" i="523"/>
  <c r="B18" i="523"/>
  <c r="B19" i="523"/>
  <c r="B20" i="523"/>
  <c r="B21" i="523"/>
  <c r="B22" i="523"/>
  <c r="B23" i="523"/>
  <c r="B24" i="523"/>
  <c r="B25" i="523"/>
  <c r="B26" i="523"/>
  <c r="B27" i="523"/>
  <c r="B28" i="523"/>
  <c r="B31" i="523"/>
  <c r="B32" i="523"/>
  <c r="B33" i="523"/>
  <c r="B34" i="523"/>
  <c r="B35" i="523"/>
  <c r="B36" i="523"/>
  <c r="B37" i="523"/>
  <c r="B38" i="523"/>
  <c r="B39" i="523"/>
  <c r="B40" i="523"/>
  <c r="B41" i="523"/>
  <c r="B42" i="523"/>
  <c r="B43" i="523"/>
  <c r="B44" i="523"/>
  <c r="B45" i="523"/>
  <c r="B46" i="523"/>
  <c r="B47" i="523"/>
  <c r="B48" i="523"/>
  <c r="B49" i="523"/>
  <c r="B50" i="523"/>
  <c r="B51" i="523"/>
  <c r="B52" i="523"/>
  <c r="B53" i="523"/>
  <c r="B54" i="523"/>
  <c r="B55" i="523"/>
  <c r="B56" i="523"/>
  <c r="B57" i="523"/>
  <c r="B58" i="523"/>
  <c r="B15" i="512"/>
  <c r="B16" i="512"/>
  <c r="B17" i="512"/>
  <c r="B18" i="512"/>
  <c r="B19" i="512"/>
  <c r="B20" i="512"/>
  <c r="B21" i="512"/>
  <c r="B22" i="512"/>
  <c r="B23" i="512"/>
  <c r="B24" i="512"/>
  <c r="B25" i="512"/>
  <c r="B26" i="512"/>
  <c r="B27" i="512"/>
  <c r="B28" i="512"/>
  <c r="B31" i="512"/>
  <c r="B32" i="512"/>
  <c r="B33" i="512"/>
  <c r="B34" i="512"/>
  <c r="B35" i="512"/>
  <c r="B36" i="512"/>
  <c r="B37" i="512"/>
  <c r="B38" i="512"/>
  <c r="B39" i="512"/>
  <c r="B40" i="512"/>
  <c r="B41" i="512"/>
  <c r="B42" i="512"/>
  <c r="B43" i="512"/>
  <c r="B44" i="512"/>
  <c r="B45" i="512"/>
  <c r="C58" i="512"/>
  <c r="C57" i="512"/>
  <c r="C56" i="512"/>
  <c r="C55" i="512"/>
  <c r="C54" i="512"/>
  <c r="C53" i="512"/>
  <c r="C52" i="512"/>
  <c r="C51" i="512"/>
  <c r="C50" i="512"/>
  <c r="C49" i="512"/>
  <c r="C48" i="512"/>
  <c r="C47" i="512"/>
  <c r="C46" i="512"/>
  <c r="C45" i="512"/>
  <c r="C44" i="512"/>
  <c r="C43" i="512"/>
  <c r="C42" i="512"/>
  <c r="C41" i="512"/>
  <c r="C40" i="512"/>
  <c r="C39" i="512"/>
  <c r="C38" i="512"/>
  <c r="C37" i="512"/>
  <c r="C36" i="512"/>
  <c r="C35" i="512"/>
  <c r="C34" i="512"/>
  <c r="C33" i="512"/>
  <c r="C32" i="512"/>
  <c r="C31" i="512"/>
  <c r="C30" i="512"/>
  <c r="C28" i="512"/>
  <c r="C27" i="512"/>
  <c r="C26" i="512"/>
  <c r="C25" i="512"/>
  <c r="C24" i="512"/>
  <c r="C23" i="512"/>
  <c r="C22" i="512"/>
  <c r="C21" i="512"/>
  <c r="C20" i="512"/>
  <c r="C19" i="512"/>
  <c r="C18" i="512"/>
  <c r="C17" i="512"/>
  <c r="C16" i="512"/>
  <c r="C15" i="512"/>
  <c r="D4" i="512"/>
  <c r="B46" i="512"/>
  <c r="B47" i="512"/>
  <c r="B48" i="512"/>
  <c r="B49" i="512"/>
  <c r="B50" i="512"/>
  <c r="B51" i="512"/>
  <c r="B52" i="512"/>
  <c r="B53" i="512"/>
  <c r="B54" i="512"/>
  <c r="B55" i="512"/>
  <c r="B56" i="512"/>
  <c r="B57" i="512"/>
  <c r="B58" i="512"/>
  <c r="D8" i="512"/>
  <c r="D7" i="512"/>
  <c r="D6" i="512"/>
  <c r="E95" i="269"/>
  <c r="E104" i="269"/>
  <c r="D95" i="269"/>
  <c r="D104" i="269"/>
  <c r="C95" i="269"/>
  <c r="C104" i="269"/>
  <c r="B95" i="269"/>
  <c r="B104" i="269"/>
  <c r="E94" i="269"/>
  <c r="E103" i="269"/>
  <c r="D94" i="269"/>
  <c r="D103" i="269"/>
  <c r="C94" i="269"/>
  <c r="C103" i="269"/>
  <c r="B94" i="269"/>
  <c r="B103" i="269"/>
  <c r="E93" i="269"/>
  <c r="E102" i="269"/>
  <c r="D93" i="269"/>
  <c r="D102" i="269"/>
  <c r="C93" i="269"/>
  <c r="C102" i="269"/>
  <c r="B93" i="269"/>
  <c r="B102" i="269"/>
  <c r="E92" i="269"/>
  <c r="E101" i="269"/>
  <c r="D92" i="269"/>
  <c r="D101" i="269"/>
  <c r="C92" i="269"/>
  <c r="C101" i="269"/>
  <c r="B92" i="269"/>
  <c r="B101" i="269"/>
  <c r="E91" i="269"/>
  <c r="E100" i="269"/>
  <c r="D91" i="269"/>
  <c r="D100" i="269"/>
  <c r="C91" i="269"/>
  <c r="C100" i="269"/>
  <c r="B91" i="269"/>
  <c r="B100" i="269"/>
  <c r="E90" i="269"/>
  <c r="E99" i="269"/>
  <c r="D90" i="269"/>
  <c r="D99" i="269"/>
  <c r="C90" i="269"/>
  <c r="C99" i="269"/>
  <c r="B90" i="269"/>
  <c r="B99" i="269"/>
  <c r="F81" i="269"/>
  <c r="E81" i="269"/>
  <c r="D81" i="269"/>
  <c r="C81" i="269"/>
  <c r="B81" i="269"/>
</calcChain>
</file>

<file path=xl/comments1.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10.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2.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3.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4.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5.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6.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7.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8.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comments9.xml><?xml version="1.0" encoding="utf-8"?>
<comments xmlns="http://schemas.openxmlformats.org/spreadsheetml/2006/main">
  <authors>
    <author>Ole Mikkelsen</author>
  </authors>
  <commentList>
    <comment ref="C1" authorId="0">
      <text>
        <r>
          <rPr>
            <b/>
            <sz val="9"/>
            <color indexed="81"/>
            <rFont val="Geneva"/>
          </rPr>
          <t>Ole Mikkelsen:</t>
        </r>
        <r>
          <rPr>
            <sz val="9"/>
            <color indexed="81"/>
            <rFont val="Geneva"/>
          </rPr>
          <t xml:space="preserve">
Ikke alle løndele er pensionsgivende. Ved skalatrinsløn (lin. 11) er hele beløbet ikke pensionsgivende, idet stedtyillæg fx ikke er det. Det beregnes automatisk.
I de gule felter er sat 'x' ved de løndele, som normalt er pensionsgivende.</t>
        </r>
      </text>
    </comment>
    <comment ref="D1" authorId="0">
      <text>
        <r>
          <rPr>
            <b/>
            <sz val="9"/>
            <color indexed="81"/>
            <rFont val="Geneva"/>
          </rPr>
          <t>Ole Mikkelsen:</t>
        </r>
        <r>
          <rPr>
            <sz val="9"/>
            <color indexed="81"/>
            <rFont val="Geneva"/>
          </rPr>
          <t xml:space="preserve">
Normalt er funktionstillæg ikke afhængige af beskæftigelsesgraden. 
Sæt selv 'x' ved de løndele, som skal være afhængige af BG, og fjen 'x' ved de løndele, der ikke skal være afhængige af BG.</t>
        </r>
      </text>
    </comment>
    <comment ref="E1" authorId="0">
      <text>
        <r>
          <rPr>
            <b/>
            <sz val="9"/>
            <color indexed="81"/>
            <rFont val="Geneva"/>
          </rPr>
          <t>Ole Mikkelsen:</t>
        </r>
        <r>
          <rPr>
            <sz val="9"/>
            <color indexed="81"/>
            <rFont val="Geneva"/>
          </rPr>
          <t xml:space="preserve">
Når der er sat 'x' ved en løndel, reguleres den med procentreguleringen (lin. 8). Det betyder, at beløbet under månederne skal stå i grundbeløb i 31.03.12-niveau. Lønnen stger så automatisk, når procentreguleringen stiger.</t>
        </r>
      </text>
    </comment>
    <comment ref="F1" authorId="0">
      <text>
        <r>
          <rPr>
            <b/>
            <sz val="9"/>
            <color indexed="81"/>
            <rFont val="Geneva"/>
          </rPr>
          <t>Ole Mikkelsen:</t>
        </r>
        <r>
          <rPr>
            <sz val="9"/>
            <color indexed="81"/>
            <rFont val="Geneva"/>
          </rPr>
          <t xml:space="preserve">
Udfyld altid kolonne G, august. Hvis personen ikke skal have løn i august, så skriv '0' (nul) i linje 10
, beskæftigelsesgrad. I den måned lønnen starter, skrives beskæftigelsesgraden ind.</t>
        </r>
      </text>
    </comment>
    <comment ref="G1" authorId="0">
      <text>
        <r>
          <rPr>
            <b/>
            <sz val="9"/>
            <color indexed="81"/>
            <rFont val="Geneva"/>
          </rPr>
          <t>Ole Mikkelsen:</t>
        </r>
        <r>
          <rPr>
            <sz val="9"/>
            <color indexed="81"/>
            <rFont val="Geneva"/>
          </rPr>
          <t xml:space="preserve">
Skriv navnet på den ansatte her. Det overføres automatisk til alle relevante steder.</t>
        </r>
      </text>
    </comment>
    <comment ref="A3" authorId="0">
      <text>
        <r>
          <rPr>
            <b/>
            <sz val="9"/>
            <color indexed="81"/>
            <rFont val="Geneva"/>
          </rPr>
          <t>Ole Mikkelsen:</t>
        </r>
        <r>
          <rPr>
            <sz val="9"/>
            <color indexed="81"/>
            <rFont val="Geneva"/>
          </rPr>
          <t xml:space="preserve">
Feriepenge og særlig feriegodtgørelse, også kaldet ferietillæg, er afhængig af et kalenderårs løn. Derfor skal lønoplysningerne vedr. feriepengeberegningsgrundlaget og ferietillægsgrundlaget for månederne januar til juli oplyses.</t>
        </r>
      </text>
    </comment>
    <comment ref="G4" authorId="0">
      <text>
        <r>
          <rPr>
            <b/>
            <sz val="9"/>
            <color indexed="81"/>
            <rFont val="Geneva"/>
          </rPr>
          <t>Ole Mikkelsen:</t>
        </r>
        <r>
          <rPr>
            <sz val="9"/>
            <color indexed="81"/>
            <rFont val="Geneva"/>
          </rPr>
          <t xml:space="preserve">
Her skrives som en brøk det antal dage divideret med månedens antal dage, som den ansatte er ansat.
 Fx ved ansættelse den 21. august skrives 11/31, da der er 11 løndage ud af 31 dage.</t>
        </r>
      </text>
    </comment>
    <comment ref="G5" authorId="0">
      <text>
        <r>
          <rPr>
            <b/>
            <sz val="9"/>
            <color indexed="81"/>
            <rFont val="Geneva"/>
          </rPr>
          <t>Ole Mikkelsen:</t>
        </r>
        <r>
          <rPr>
            <sz val="9"/>
            <color indexed="81"/>
            <rFont val="Geneva"/>
          </rPr>
          <t xml:space="preserve">
Pensionsprocenten er den samlede pension af de pensionsgivende løndele, se kommentar til celle C1.
</t>
        </r>
      </text>
    </comment>
    <comment ref="G6" authorId="0">
      <text>
        <r>
          <rPr>
            <b/>
            <sz val="9"/>
            <color indexed="81"/>
            <rFont val="Geneva"/>
          </rPr>
          <t>Ole Mikkelsen:</t>
        </r>
        <r>
          <rPr>
            <sz val="9"/>
            <color indexed="81"/>
            <rFont val="Geneva"/>
          </rPr>
          <t xml:space="preserve">
Den samlede pension deles i en arbejdsgiverdel (2/3) og et lønmodtagerdel (1/3). Hvis skolen betaler hele pensionen, som det er normalt for offentlige overenskomster, Skrives 'JA' i dette felt.</t>
        </r>
      </text>
    </comment>
    <comment ref="G7" authorId="0">
      <text>
        <r>
          <rPr>
            <b/>
            <sz val="9"/>
            <color indexed="81"/>
            <rFont val="Geneva"/>
          </rPr>
          <t>Ole Mikkelsen:</t>
        </r>
        <r>
          <rPr>
            <sz val="9"/>
            <color indexed="81"/>
            <rFont val="Geneva"/>
          </rPr>
          <t xml:space="preserve">
Alle ansatte er omfattet af Ferieloven, men Ferieaftalen i staten, der giver bedre vilkår for de ansatte, kan aftales og indskrives i ansættelsesbrevet. Ovenskomstansatte med BUPL-aftale ER omfattet af Ferieaftalen!
</t>
        </r>
      </text>
    </comment>
    <comment ref="F8" authorId="0">
      <text>
        <r>
          <rPr>
            <b/>
            <sz val="9"/>
            <color indexed="81"/>
            <rFont val="Geneva"/>
          </rPr>
          <t>Ole Mikkelsen:</t>
        </r>
        <r>
          <rPr>
            <sz val="9"/>
            <color indexed="81"/>
            <rFont val="Geneva"/>
          </rPr>
          <t xml:space="preserve">
Alle løndele, der er reguleret ('x' i kolonne E), bliver ganget med 1 + procentreguleringen. Du skal selv skrive den nye regulering ind i celle O8 (april), når den oplyses fra Friskolernes Kontor.</t>
        </r>
      </text>
    </comment>
    <comment ref="O8" authorId="0">
      <text>
        <r>
          <rPr>
            <b/>
            <sz val="9"/>
            <color indexed="81"/>
            <rFont val="Geneva"/>
          </rPr>
          <t>Ole Mikkelsen:</t>
        </r>
        <r>
          <rPr>
            <sz val="9"/>
            <color indexed="81"/>
            <rFont val="Geneva"/>
          </rPr>
          <t xml:space="preserve">
Indsæt procent-reguleringen, når den oplyses!</t>
        </r>
      </text>
    </comment>
    <comment ref="F9" authorId="0">
      <text>
        <r>
          <rPr>
            <b/>
            <sz val="9"/>
            <color indexed="81"/>
            <rFont val="Geneva"/>
          </rPr>
          <t>Ole Mikkelsen:</t>
        </r>
        <r>
          <rPr>
            <sz val="9"/>
            <color indexed="81"/>
            <rFont val="Geneva"/>
          </rPr>
          <t xml:space="preserve">
Alle kommuner er inddelt i stedtillægsområder. Der er altså skolekommunen, der er afgørende. Hvis du ikke ved, hvilket område din skole ligger i, så spørg på Friskolernes Kontor.</t>
        </r>
      </text>
    </comment>
    <comment ref="G10" authorId="0">
      <text>
        <r>
          <rPr>
            <b/>
            <sz val="9"/>
            <color indexed="81"/>
            <rFont val="Geneva"/>
          </rPr>
          <t>Ole Mikkelsen:</t>
        </r>
        <r>
          <rPr>
            <sz val="9"/>
            <color indexed="81"/>
            <rFont val="Geneva"/>
          </rPr>
          <t xml:space="preserve">
Den beskæftigelsesgrad du skriver ind, bliver videreført til de følgende måneder, indtil du skriver en ændring ind for en måned. 
Hvis ændringen sker midt i en måned, skal der afsluttes, og et nyt ark udfyldes med den resterende ansættelse. Det kan ikke lige forklares kort.</t>
        </r>
      </text>
    </comment>
    <comment ref="G11" authorId="0">
      <text>
        <r>
          <rPr>
            <b/>
            <sz val="9"/>
            <color indexed="81"/>
            <rFont val="Geneva"/>
          </rPr>
          <t>Ole Mikkelsen:</t>
        </r>
        <r>
          <rPr>
            <sz val="9"/>
            <color indexed="81"/>
            <rFont val="Geneva"/>
          </rPr>
          <t xml:space="preserve">
De fleste aflønnes efter et lønforløb med skalatrin. Skalatrinslønninger er altid pensionsgivende (for en del af lønnen), beskæftigelsesgrad-afhængig og reguleret med procentreguleringen.
I stedet eller supplerende kan der aftales et fast beløb i næste linje.</t>
        </r>
      </text>
    </comment>
    <comment ref="G12" authorId="0">
      <text>
        <r>
          <rPr>
            <b/>
            <sz val="9"/>
            <color indexed="81"/>
            <rFont val="Geneva"/>
          </rPr>
          <t>Ole Mikkelsen:</t>
        </r>
        <r>
          <rPr>
            <sz val="9"/>
            <color indexed="81"/>
            <rFont val="Geneva"/>
          </rPr>
          <t xml:space="preserve">
Det faste (årlige) beløb kan være i grundbeløb, hvis det skal reguleres ('x' i celle E12). 
Sæt selv 'x' i celle C12 og/eller D12, hvis beløbet skal være pensionsgivende og/eller være afhængig af beskæftigelsesgraden.</t>
        </r>
      </text>
    </comment>
    <comment ref="G13" authorId="0">
      <text>
        <r>
          <rPr>
            <b/>
            <sz val="9"/>
            <color indexed="81"/>
            <rFont val="Geneva"/>
          </rPr>
          <t>Ole Mikkelsen:</t>
        </r>
        <r>
          <rPr>
            <sz val="9"/>
            <color indexed="81"/>
            <rFont val="Geneva"/>
          </rPr>
          <t xml:space="preserve">
Der kan også være tale om afdelingsleder, stedfortræder eller lignende mellemlederfunktion.</t>
        </r>
      </text>
    </comment>
    <comment ref="G14" authorId="0">
      <text>
        <r>
          <rPr>
            <b/>
            <sz val="9"/>
            <color indexed="81"/>
            <rFont val="Geneva"/>
          </rPr>
          <t>Ole Mikkelsen:</t>
        </r>
        <r>
          <rPr>
            <sz val="9"/>
            <color indexed="81"/>
            <rFont val="Geneva"/>
          </rPr>
          <t xml:space="preserve">
Funktionstillæg er normalt ikke afhængige af beskæftigelsesgraden.</t>
        </r>
      </text>
    </comment>
    <comment ref="G17" authorId="0">
      <text>
        <r>
          <rPr>
            <b/>
            <sz val="9"/>
            <color indexed="81"/>
            <rFont val="Geneva"/>
          </rPr>
          <t>Ole Mikkelsen:</t>
        </r>
        <r>
          <rPr>
            <sz val="9"/>
            <color indexed="81"/>
            <rFont val="Geneva"/>
          </rPr>
          <t xml:space="preserve">
Kvalifikationstillæg kan gives for en særlig kvalifikation eller som et generelt tillæg. Det vil normalt være afhængig af beskæftigelsesgraden.</t>
        </r>
      </text>
    </comment>
    <comment ref="G20" authorId="0">
      <text>
        <r>
          <rPr>
            <b/>
            <sz val="9"/>
            <color indexed="81"/>
            <rFont val="Geneva"/>
          </rPr>
          <t>Ole Mikkelsen:</t>
        </r>
        <r>
          <rPr>
            <sz val="9"/>
            <color indexed="81"/>
            <rFont val="Geneva"/>
          </rPr>
          <t xml:space="preserve">
Udligningstillæg har samme virkning som et kvalifikationstillæg, men er ofte aftalt ved virksomhedoverdragelse, eller ved overgang til et ny lønsystem med lavere grundløn.</t>
        </r>
      </text>
    </comment>
    <comment ref="G21" authorId="0">
      <text>
        <r>
          <rPr>
            <b/>
            <sz val="9"/>
            <color indexed="81"/>
            <rFont val="Geneva"/>
          </rPr>
          <t>Ole Mikkelsen:</t>
        </r>
        <r>
          <rPr>
            <sz val="9"/>
            <color indexed="81"/>
            <rFont val="Geneva"/>
          </rPr>
          <t xml:space="preserve">
Visse pensionsordninger omfatter en automatisk gruppelivsforsikring, fx PBU.
Hvis ikke der på anden måde er sikret gruppelivsforsikring, anbefaler Dansk Friskoleforening at indgå i en sådan i TopDanmark. Præmien er 130 kr. pr. md.</t>
        </r>
      </text>
    </comment>
    <comment ref="G22" authorId="0">
      <text>
        <r>
          <rPr>
            <b/>
            <sz val="9"/>
            <color indexed="81"/>
            <rFont val="Geneva"/>
          </rPr>
          <t>Ole Mikkelsen:</t>
        </r>
        <r>
          <rPr>
            <sz val="9"/>
            <color indexed="81"/>
            <rFont val="Geneva"/>
          </rPr>
          <t xml:space="preserve">
I stedet for arbejdstidsbestemte tillæg (lin. 34), som er administrationskrævende, kan der i stedet ved lokal aftale aftales et fast beløb i stedet. Det kan fx aftales i grundbeløb, her dog MÅNEDLIGT!</t>
        </r>
      </text>
    </comment>
    <comment ref="G23" authorId="0">
      <text>
        <r>
          <rPr>
            <b/>
            <sz val="9"/>
            <color indexed="81"/>
            <rFont val="Geneva"/>
          </rPr>
          <t>Ole Mikkelsen:</t>
        </r>
        <r>
          <rPr>
            <sz val="9"/>
            <color indexed="81"/>
            <rFont val="Geneva"/>
          </rPr>
          <t xml:space="preserve">
Her indskrives antallet af faste feriedage iflg, Ferieloven. Der er 25 feriedage i et ferieår, maj til april, men overførte feriedage fra et tidligere ferieår kan forekomme. Iflg. Ferieloven, som kan afviges,  er der 15 sammenhængende feriedage i maj til sep. Og de 10 sidste feriedage kan lægges enkeltvis eller samlet.</t>
        </r>
      </text>
    </comment>
    <comment ref="G24" authorId="0">
      <text>
        <r>
          <rPr>
            <b/>
            <sz val="9"/>
            <color indexed="81"/>
            <rFont val="Geneva"/>
          </rPr>
          <t>Ole Mikkelsen:</t>
        </r>
        <r>
          <rPr>
            <sz val="9"/>
            <color indexed="81"/>
            <rFont val="Geneva"/>
          </rPr>
          <t xml:space="preserve">
Hvis ikke den ansatte har vret ansat hele det foregående kalenderår, vil alle eller nogle af de 25 dage give anledning til fradrag med 4,62% iflg. Ferieaftalen (se lin. 7) eller 4,8% iflg. Ferieloven. Der kan være tale om hele eller brøkdele af dage.
Optjent ferie afholdes først, derefter ikke optjent ferie.</t>
        </r>
      </text>
    </comment>
    <comment ref="G25" authorId="0">
      <text>
        <r>
          <rPr>
            <b/>
            <sz val="9"/>
            <color indexed="81"/>
            <rFont val="Geneva"/>
          </rPr>
          <t>Ole Mikkelsen:</t>
        </r>
        <r>
          <rPr>
            <sz val="9"/>
            <color indexed="81"/>
            <rFont val="Geneva"/>
          </rPr>
          <t xml:space="preserve">
Her skrives den gennemsnitlige beskæftigelsesgrad for kalenderåret forud for skoleåret. Der tages kun hensyn til den reelle ansættelsesperiode. Hvis ansættelse fx startede 1. marts beregnes ingenting for månederne jan. - feb. </t>
        </r>
      </text>
    </comment>
    <comment ref="P26" authorId="0">
      <text>
        <r>
          <rPr>
            <b/>
            <sz val="9"/>
            <color indexed="81"/>
            <rFont val="Geneva"/>
          </rPr>
          <t>Ole Mikkelsen:</t>
        </r>
        <r>
          <rPr>
            <sz val="9"/>
            <color indexed="81"/>
            <rFont val="Geneva"/>
          </rPr>
          <t xml:space="preserve">
Her indsættes den gennemsnitlige beskæftigelsesgrad for kalenderåret, hvis sidste 5 måneder (aug. - dec) netop er forløbet.</t>
        </r>
      </text>
    </comment>
    <comment ref="G27" authorId="0">
      <text>
        <r>
          <rPr>
            <b/>
            <sz val="9"/>
            <color indexed="81"/>
            <rFont val="Geneva"/>
          </rPr>
          <t>Ole Mikkelsen:</t>
        </r>
        <r>
          <rPr>
            <sz val="9"/>
            <color indexed="81"/>
            <rFont val="Geneva"/>
          </rPr>
          <t xml:space="preserve">
Antallet ef egenbetalte fridage, altså ikke ferie, indskrives i denne linje.</t>
        </r>
      </text>
    </comment>
    <comment ref="G28" authorId="0">
      <text>
        <r>
          <rPr>
            <b/>
            <sz val="9"/>
            <color indexed="81"/>
            <rFont val="Geneva"/>
          </rPr>
          <t>Ole Mikkelsen:</t>
        </r>
        <r>
          <rPr>
            <sz val="9"/>
            <color indexed="81"/>
            <rFont val="Geneva"/>
          </rPr>
          <t xml:space="preserve">
Skatteprocenten, fx 40 ved 40%. Husk at rette, når der kommer nyt forskudsskema, normalt altid i januar.</t>
        </r>
      </text>
    </comment>
    <comment ref="G29" authorId="0">
      <text>
        <r>
          <rPr>
            <b/>
            <sz val="9"/>
            <color indexed="81"/>
            <rFont val="Geneva"/>
          </rPr>
          <t>Ole Mikkelsen:</t>
        </r>
        <r>
          <rPr>
            <sz val="9"/>
            <color indexed="81"/>
            <rFont val="Geneva"/>
          </rPr>
          <t xml:space="preserve">
Indsæt fra forskudsskemaet.</t>
        </r>
      </text>
    </comment>
    <comment ref="G30" authorId="0">
      <text>
        <r>
          <rPr>
            <b/>
            <sz val="9"/>
            <color indexed="81"/>
            <rFont val="Geneva"/>
          </rPr>
          <t>Ole Mikkelsen:</t>
        </r>
        <r>
          <rPr>
            <sz val="9"/>
            <color indexed="81"/>
            <rFont val="Geneva"/>
          </rPr>
          <t xml:space="preserve">
I 2013 er beløbet pr. km: 2,13 kr.</t>
        </r>
      </text>
    </comment>
    <comment ref="G31" authorId="0">
      <text>
        <r>
          <rPr>
            <b/>
            <sz val="9"/>
            <color indexed="81"/>
            <rFont val="Geneva"/>
          </rPr>
          <t>Ole Mikkelsen:</t>
        </r>
        <r>
          <rPr>
            <sz val="9"/>
            <color indexed="81"/>
            <rFont val="Geneva"/>
          </rPr>
          <t xml:space="preserve">
I 2013 er beløbet 3,82 kr. pr. km. 
Benyttes ved beordret kørsel eller efter særlig bemyndigelse.</t>
        </r>
      </text>
    </comment>
    <comment ref="G32" authorId="0">
      <text>
        <r>
          <rPr>
            <b/>
            <sz val="9"/>
            <color indexed="81"/>
            <rFont val="Geneva"/>
          </rPr>
          <t>Ole Mikkelsen:</t>
        </r>
        <r>
          <rPr>
            <sz val="9"/>
            <color indexed="81"/>
            <rFont val="Geneva"/>
          </rPr>
          <t xml:space="preserve">
I 2013 er døgnbeløbet efter fradrag af kost ved tjenesterejser i Danmark 97,50 kr.
Se i øvrigt Løntabellen side 4.</t>
        </r>
      </text>
    </comment>
    <comment ref="G33" authorId="0">
      <text>
        <r>
          <rPr>
            <b/>
            <sz val="9"/>
            <color indexed="81"/>
            <rFont val="Geneva"/>
          </rPr>
          <t>Ole Mikkelsen:</t>
        </r>
        <r>
          <rPr>
            <sz val="9"/>
            <color indexed="81"/>
            <rFont val="Geneva"/>
          </rPr>
          <t xml:space="preserve">
I 2013 er beløbet ved: 
25 års jubilæum: 6.078 kr.
40 års jubilæum: 7.699 kr.
50 års jubilæum: 9.117 kr.
Se i øvrigt løntabellen side 3.</t>
        </r>
      </text>
    </comment>
    <comment ref="G34" authorId="0">
      <text>
        <r>
          <rPr>
            <b/>
            <sz val="9"/>
            <color indexed="81"/>
            <rFont val="Geneva"/>
          </rPr>
          <t>Ole Mikkelsen:</t>
        </r>
        <r>
          <rPr>
            <sz val="9"/>
            <color indexed="81"/>
            <rFont val="Geneva"/>
          </rPr>
          <t xml:space="preserve">
Natpenge og andre arbejdstidsbestemte tillæg fremgår af løntabellen side 2 og side 9 for det pædagogiske personales vedkommende.
Kan i stedet afløses af et fast lokalaftlt tillæg (lin. 22).</t>
        </r>
      </text>
    </comment>
    <comment ref="G35" authorId="0">
      <text>
        <r>
          <rPr>
            <b/>
            <sz val="9"/>
            <color indexed="81"/>
            <rFont val="Geneva"/>
          </rPr>
          <t>Ole Mikkelsen:</t>
        </r>
        <r>
          <rPr>
            <sz val="9"/>
            <color indexed="81"/>
            <rFont val="Geneva"/>
          </rPr>
          <t xml:space="preserve">
Deltidsansattes merarbejde udbetales pr. time.normalt med julilønnen efter afsluttet årsopgørelse eller ved fratræden med den aftalte faste årlige løn divideret med 1924.
Lønnen er pensionsgivende.</t>
        </r>
      </text>
    </comment>
    <comment ref="G36" authorId="0">
      <text>
        <r>
          <rPr>
            <b/>
            <sz val="9"/>
            <color indexed="81"/>
            <rFont val="Geneva"/>
          </rPr>
          <t>Ole Mikkelsen:</t>
        </r>
        <r>
          <rPr>
            <sz val="9"/>
            <color indexed="81"/>
            <rFont val="Geneva"/>
          </rPr>
          <t xml:space="preserve">
Udbetales efter årsafslutning eller ved fratræden.
Overtidsbetaling er normalt med 50% tillæg oven i timelønnen beregnet som ved merarbejde. Den er ikke pensionsgivende.</t>
        </r>
      </text>
    </comment>
    <comment ref="G37" authorId="0">
      <text>
        <r>
          <rPr>
            <b/>
            <sz val="9"/>
            <color indexed="81"/>
            <rFont val="Geneva"/>
          </rPr>
          <t>Ole Mikkelsen:</t>
        </r>
        <r>
          <rPr>
            <sz val="9"/>
            <color indexed="81"/>
            <rFont val="Geneva"/>
          </rPr>
          <t xml:space="preserve">
Særlige feriedage udbetales normalt ikke, men kan aftales udbetalt ved skoleårets udløb efter det kalenderår, hvor de særlige feriedage er optjent.
Ikke afviklede særlige feriedage skal naturligvis udbetales ved fratræden</t>
        </r>
      </text>
    </comment>
    <comment ref="F38" authorId="0">
      <text>
        <r>
          <rPr>
            <b/>
            <sz val="9"/>
            <color indexed="81"/>
            <rFont val="Geneva"/>
          </rPr>
          <t>Ole Mikkelsen:</t>
        </r>
        <r>
          <rPr>
            <sz val="9"/>
            <color indexed="81"/>
            <rFont val="Geneva"/>
          </rPr>
          <t xml:space="preserve">
Ferietillæg skal være til rådighed forud for hovedferiens begyndelse, altså normalt senest ultimo juni for bagudlønnede med hovedferie i juli.
Hvis man vil tvinge regnearket til at medtage beløbet med majlønnen, skal der stå et uendeligt lille tal i celle Q24, fx 0,0000000001.</t>
        </r>
      </text>
    </comment>
    <comment ref="F39" authorId="0">
      <text>
        <r>
          <rPr>
            <b/>
            <sz val="9"/>
            <color indexed="81"/>
            <rFont val="Geneva"/>
          </rPr>
          <t>Ole Mikkelsen:</t>
        </r>
        <r>
          <rPr>
            <sz val="9"/>
            <color indexed="81"/>
            <rFont val="Geneva"/>
          </rPr>
          <t xml:space="preserve">
Alle gule felter kan redigeres også ledeteksterne i kolonne F, som kommer med i specifikationsarkene.</t>
        </r>
      </text>
    </comment>
    <comment ref="G39" authorId="0">
      <text>
        <r>
          <rPr>
            <b/>
            <sz val="9"/>
            <color indexed="81"/>
            <rFont val="Geneva"/>
          </rPr>
          <t>Ole Mikkelsen:</t>
        </r>
        <r>
          <rPr>
            <sz val="9"/>
            <color indexed="81"/>
            <rFont val="Geneva"/>
          </rPr>
          <t xml:space="preserve">
Resultatløn er engangsløn, som gives for opnåelse af på forhåndt aftalte resultater i forhold til graden af resultatet.</t>
        </r>
      </text>
    </comment>
    <comment ref="G40" authorId="0">
      <text>
        <r>
          <rPr>
            <b/>
            <sz val="9"/>
            <color indexed="81"/>
            <rFont val="Geneva"/>
          </rPr>
          <t>Ole Mikkelsen:</t>
        </r>
        <r>
          <rPr>
            <sz val="9"/>
            <color indexed="81"/>
            <rFont val="Geneva"/>
          </rPr>
          <t xml:space="preserve">
Nylønstillæg, der ikke er varige eller midlertidige.</t>
        </r>
      </text>
    </comment>
    <comment ref="G41" authorId="0">
      <text>
        <r>
          <rPr>
            <b/>
            <sz val="9"/>
            <color indexed="81"/>
            <rFont val="Geneva"/>
          </rPr>
          <t>Ole Mikkelsen:</t>
        </r>
        <r>
          <rPr>
            <sz val="9"/>
            <color indexed="81"/>
            <rFont val="Geneva"/>
          </rPr>
          <t xml:space="preserve">
Ydes til den ansvarlige for et praktkants forløb.</t>
        </r>
      </text>
    </comment>
  </commentList>
</comments>
</file>

<file path=xl/sharedStrings.xml><?xml version="1.0" encoding="utf-8"?>
<sst xmlns="http://schemas.openxmlformats.org/spreadsheetml/2006/main" count="2378" uniqueCount="252">
  <si>
    <t>Pensionstillæg af udligningstillæg</t>
    <phoneticPr fontId="15" type="noConversion"/>
  </si>
  <si>
    <t>Skattefri engangsudbetalinger iflg. spec.</t>
    <phoneticPr fontId="15" type="noConversion"/>
  </si>
  <si>
    <t>R</t>
  </si>
  <si>
    <t>S</t>
  </si>
  <si>
    <t>T</t>
  </si>
  <si>
    <t>U</t>
  </si>
  <si>
    <t>W</t>
  </si>
  <si>
    <t>X</t>
  </si>
  <si>
    <t>Y</t>
  </si>
  <si>
    <t>Z</t>
  </si>
  <si>
    <t>JA</t>
  </si>
  <si>
    <t>Beskæftigelsesgrad, aktuel</t>
    <phoneticPr fontId="15" type="noConversion"/>
  </si>
  <si>
    <t>Pensionstillæg af feriedifference</t>
    <phoneticPr fontId="15" type="noConversion"/>
  </si>
  <si>
    <t>Måned</t>
    <phoneticPr fontId="9"/>
  </si>
  <si>
    <t>Arbejdsgiverbidrag til ATP</t>
    <phoneticPr fontId="15" type="noConversion"/>
  </si>
  <si>
    <t>Stedtillægsområde</t>
  </si>
  <si>
    <t>Skalatrin</t>
  </si>
  <si>
    <t>Områdetillæg</t>
  </si>
  <si>
    <t>LIDT OM DECENTRALE TILLÆG (NYLØNSTILLÆG)</t>
  </si>
  <si>
    <t>Pensionstillæg Funktionstillæg 3</t>
  </si>
  <si>
    <t>Pensionstillæg Kvalifikationstillæg 1</t>
    <phoneticPr fontId="15" type="noConversion"/>
  </si>
  <si>
    <t>Pensionstillæg Kvalifikationstillæg 2</t>
  </si>
  <si>
    <t>Pensionstillæg Kvalifikationstillæg 3</t>
  </si>
  <si>
    <t>FUNKTIONSTILLÆG</t>
  </si>
  <si>
    <t>KVALIFIKATIONSTILLÆG</t>
  </si>
  <si>
    <t>”Natpenge” iflg skema, hvis ikke der er lokalaftalt godtgørelse</t>
    <phoneticPr fontId="15" type="noConversion"/>
  </si>
  <si>
    <t>II</t>
  </si>
  <si>
    <t>III</t>
  </si>
  <si>
    <t>IV</t>
  </si>
  <si>
    <t>V</t>
  </si>
  <si>
    <t>Funktionsløn, kvalifikationsløn og resultatløn kaldes under et nyløn.</t>
  </si>
  <si>
    <t>Ofte er begrundelsen for et kvalifikationstillæg at tiltrække eller fastholde medarbejdere.</t>
  </si>
  <si>
    <t>AMB-grundlag</t>
    <phoneticPr fontId="15" type="noConversion"/>
  </si>
  <si>
    <t>AM-bidrag</t>
    <phoneticPr fontId="15" type="noConversion"/>
  </si>
  <si>
    <t>A-indkomst</t>
    <phoneticPr fontId="15" type="noConversion"/>
  </si>
  <si>
    <t>Skat</t>
    <phoneticPr fontId="15" type="noConversion"/>
  </si>
  <si>
    <t>Indbetaling til Gruppeliv</t>
    <phoneticPr fontId="15" type="noConversion"/>
  </si>
  <si>
    <t>Egetbidrag til ATP</t>
    <phoneticPr fontId="15" type="noConversion"/>
  </si>
  <si>
    <t>Pensionstillæg souscheftillæg</t>
    <phoneticPr fontId="15" type="noConversion"/>
  </si>
  <si>
    <t>Bruttoløn (ekskl. pensionstillæg og ATP)</t>
    <phoneticPr fontId="15" type="noConversion"/>
  </si>
  <si>
    <t>Skattegrundlag</t>
    <phoneticPr fontId="15" type="noConversion"/>
  </si>
  <si>
    <t>mailto:ole@friskoler.dk</t>
  </si>
  <si>
    <t>Skolens samlede indbetaling til ATP</t>
    <phoneticPr fontId="15" type="noConversion"/>
  </si>
  <si>
    <t>SUM</t>
    <phoneticPr fontId="15" type="noConversion"/>
  </si>
  <si>
    <t>Kvalifikationsløn gives for særlige kvalifikationer og kompetencer , fx diplomuddannelse, kyndighed eller særlig uddannelse i et fag fx fysik eller musik mmm.</t>
  </si>
  <si>
    <t>ikke reguleret-  ikke pensionsgivende</t>
  </si>
  <si>
    <t>Læ3</t>
  </si>
  <si>
    <t>Bh3</t>
  </si>
  <si>
    <t>Læ2</t>
  </si>
  <si>
    <t>Læ1</t>
  </si>
  <si>
    <t>Bh2</t>
  </si>
  <si>
    <t>Hvis der er yderligere spørgsmål eller kommentarer, kontakt:</t>
    <phoneticPr fontId="15" type="noConversion"/>
  </si>
  <si>
    <t>Normalt er funktionstillæg ikke afhængige af beskæftigelsesgraden, idet varigheden af varetagelsen af funktionen netop ikke afhænger af BG.</t>
  </si>
  <si>
    <t>Skolens stedtillægsområde</t>
    <phoneticPr fontId="15" type="noConversion"/>
  </si>
  <si>
    <t>Jubilæumsgratiale (skattefri op til 8.000 kr.)</t>
    <phoneticPr fontId="15" type="noConversion"/>
  </si>
  <si>
    <t>andet</t>
    <phoneticPr fontId="15" type="noConversion"/>
  </si>
  <si>
    <t>Praktiklærervederlag</t>
    <phoneticPr fontId="15" type="noConversion"/>
  </si>
  <si>
    <t>Resultatlønstillæg</t>
  </si>
  <si>
    <t>Km.godtgørelse, lav sats (skattefri)</t>
    <phoneticPr fontId="15" type="noConversion"/>
  </si>
  <si>
    <t>Timedagpenge (skattefri)</t>
    <phoneticPr fontId="15" type="noConversion"/>
  </si>
  <si>
    <t>Arbejds- og arbejdstidsbestemte tillæg</t>
    <phoneticPr fontId="15" type="noConversion"/>
  </si>
  <si>
    <t>Overtidsbetaling</t>
    <phoneticPr fontId="15" type="noConversion"/>
  </si>
  <si>
    <t>Merarbejdsbetaling</t>
    <phoneticPr fontId="15" type="noConversion"/>
  </si>
  <si>
    <t>Særlige feriedage til udbetaling</t>
    <phoneticPr fontId="15" type="noConversion"/>
  </si>
  <si>
    <t>Engangs nylønstillæg</t>
    <phoneticPr fontId="15" type="noConversion"/>
  </si>
  <si>
    <t>Funktionstillæg er normalt ikke personligt knyttet til en bestemt medarbejder, men følger funktionen. Alligevel vil funktionstillæg ofte være aftalt som varige, (så længe funktionen eksisterer).</t>
  </si>
  <si>
    <t>Km.godtgørelse, høj sats (skattefri)</t>
    <phoneticPr fontId="15" type="noConversion"/>
  </si>
  <si>
    <t>I stedet for variable arbejdstidsbestemte tillæg, iflg lokalaftale</t>
    <phoneticPr fontId="15" type="noConversion"/>
  </si>
  <si>
    <t>•</t>
  </si>
  <si>
    <t>Kvalifikationstillæg er som regel personlige og varige, men kan aftales som midlertidige tillæg i en nærmere bestemt periode, eller som engangsydelse.</t>
  </si>
  <si>
    <t>VI</t>
  </si>
  <si>
    <t>Pensionsg.løn</t>
  </si>
  <si>
    <t>Bh1</t>
  </si>
  <si>
    <t xml:space="preserve">ansat d. </t>
    <phoneticPr fontId="15" type="noConversion"/>
  </si>
  <si>
    <t>RESULTATLØN</t>
  </si>
  <si>
    <t>Decentrale tillæg kan gives som varige eller midlertidige i en bestemt periode, eller de kan udbetales som en engangsydelse.</t>
  </si>
  <si>
    <t>Funktionstillæg 1</t>
    <phoneticPr fontId="15" type="noConversion"/>
  </si>
  <si>
    <t>Funktionstillæg 2</t>
  </si>
  <si>
    <t>Funktionstillæg 3</t>
  </si>
  <si>
    <t>Kvalifikationstillæg 1</t>
    <phoneticPr fontId="15" type="noConversion"/>
  </si>
  <si>
    <t>Kvalifikationstillæg 2</t>
  </si>
  <si>
    <t>Kvalifikationstillæg 3</t>
  </si>
  <si>
    <t>Engangsudbetalinger iflg. specifikation</t>
    <phoneticPr fontId="15" type="noConversion"/>
  </si>
  <si>
    <t>Pensionstillæg i alt</t>
    <phoneticPr fontId="15" type="noConversion"/>
  </si>
  <si>
    <t>Udfyld gule felter (alle forudfyldte tal i gule felter er eksempler)</t>
    <phoneticPr fontId="15" type="noConversion"/>
  </si>
  <si>
    <t>Pensionstillæg Funktionstillæg 1</t>
    <phoneticPr fontId="15" type="noConversion"/>
  </si>
  <si>
    <t>Pensionstillæg Funktionstillæg 2</t>
  </si>
  <si>
    <t>Egenbetalte fridage</t>
    <phoneticPr fontId="15" type="noConversion"/>
  </si>
  <si>
    <t>Månedligt skattefradrag</t>
    <phoneticPr fontId="15" type="noConversion"/>
  </si>
  <si>
    <t>Særlig feriegodtgørelse (Ferietillæg) 1,5%</t>
    <phoneticPr fontId="15" type="noConversion"/>
  </si>
  <si>
    <t>Kalenderårets sum benyttes ved beregning af ferietillæg 1,5%</t>
    <phoneticPr fontId="15" type="noConversion"/>
  </si>
  <si>
    <t>Måned</t>
  </si>
  <si>
    <t>Løn til den ansattes disposition</t>
    <phoneticPr fontId="15" type="noConversion"/>
  </si>
  <si>
    <t>Planlagte feriedage</t>
    <phoneticPr fontId="15" type="noConversion"/>
  </si>
  <si>
    <t>Kalenderårets sum benyttes ved fratræden og særlige feriedage</t>
  </si>
  <si>
    <t>Funktionsløn gives for varetagelse af særlige funktioner. Fx lokaletilsyn, ansvar for it, ansvarlig for vikartilkald mmm.</t>
  </si>
  <si>
    <t>Fradrag i pensionstillæg for ikke optjent ferie mv.</t>
    <phoneticPr fontId="15" type="noConversion"/>
  </si>
  <si>
    <t>Lønfradrag for ikke optjent ferie mv.</t>
    <phoneticPr fontId="15" type="noConversion"/>
  </si>
  <si>
    <t>Rettelser:</t>
    <phoneticPr fontId="15" type="noConversion"/>
  </si>
  <si>
    <t>udg.:</t>
  </si>
  <si>
    <t>Se løntabel</t>
  </si>
  <si>
    <t>Ark:</t>
  </si>
  <si>
    <t>Måned:</t>
  </si>
  <si>
    <t>fx: AUG</t>
  </si>
  <si>
    <t>LØNSPECIFIKATION for</t>
  </si>
  <si>
    <t xml:space="preserve">LØNPERIODE: </t>
  </si>
  <si>
    <t>BESKÆFTIGELSESGRAD:</t>
  </si>
  <si>
    <t>DEL AF MÅNED:</t>
  </si>
  <si>
    <t>AUG</t>
  </si>
  <si>
    <t>STATENS LØNTABEL GRUNDBELØB PR. 31. marts 2012</t>
  </si>
  <si>
    <t>Basistrin</t>
  </si>
  <si>
    <t>Midlertidigt områdetillæg 2007:</t>
  </si>
  <si>
    <t>årligt</t>
  </si>
  <si>
    <t>II til III</t>
  </si>
  <si>
    <t>III til IV</t>
  </si>
  <si>
    <t>IV til V</t>
  </si>
  <si>
    <t>V til VI</t>
  </si>
  <si>
    <t>månedligt</t>
  </si>
  <si>
    <t>SEP</t>
  </si>
  <si>
    <t>OKT</t>
  </si>
  <si>
    <t>NOV</t>
  </si>
  <si>
    <t>g</t>
  </si>
  <si>
    <t>DEC</t>
  </si>
  <si>
    <t>h</t>
  </si>
  <si>
    <t>JAN</t>
  </si>
  <si>
    <t>i</t>
  </si>
  <si>
    <t>FEB</t>
  </si>
  <si>
    <t>j</t>
  </si>
  <si>
    <t>MAR</t>
  </si>
  <si>
    <t>k</t>
  </si>
  <si>
    <t>APR</t>
  </si>
  <si>
    <t>l</t>
  </si>
  <si>
    <t>MAJ</t>
  </si>
  <si>
    <t>m</t>
  </si>
  <si>
    <t>JUN</t>
  </si>
  <si>
    <t>n</t>
  </si>
  <si>
    <t>JUL</t>
  </si>
  <si>
    <t>o</t>
  </si>
  <si>
    <t>aug</t>
  </si>
  <si>
    <t>Lønspec.-arkene kan benyttes som bilag til de ofte summariske lønsedler fra fx Dataløn, Proløn og Danløn mv. Du skal blot indtaste arkets navn og måneden for specifikationen og skrive arket ud. Kun linier med beløb udskrives. Linier uden beløb er tomme. 
Der er et særligt ark med specifikationer for intervallønnede</t>
  </si>
  <si>
    <t>Hvis fanebladsnavnene er omdøbt, skal de gule felter i linie 1 ligeledes omdøbes manuelt. Det forudsættes at arknavnet i kolonne D er reelt eksisterende, da ledeteksterne i kolonne C tages herfra.</t>
  </si>
  <si>
    <t>ALLE</t>
  </si>
  <si>
    <t>Hvis ikke der er brug for alle kolonner, kan de overflødige slettes. Nye kolonner kan indsættes ved at kopiere en eksisterende kolonne til en kolonne mellem den første og den sidste, og derefter udfylde linie 1, så det svarer til arknavnet.</t>
  </si>
  <si>
    <t>Feriegodtgørelsesgrundlag, jan-juli 14</t>
  </si>
  <si>
    <t>Feriepengeberegningsgrundlag, jan-dec 13</t>
  </si>
  <si>
    <t>Feriepengeberegningsgrundlag, jan-jul 14</t>
  </si>
  <si>
    <t>Læ4</t>
  </si>
  <si>
    <t>Bh4</t>
  </si>
  <si>
    <t>Basislønsatserne er rettet til pr. 1. okt 2006 og igen 30. maj 2013</t>
  </si>
  <si>
    <t>sæt 'x'</t>
  </si>
  <si>
    <t>Pensionsg.</t>
  </si>
  <si>
    <t>BG-afh.</t>
  </si>
  <si>
    <t>x</t>
  </si>
  <si>
    <t>Årligt kvalifikationsstillæg i grundbeløb 1</t>
  </si>
  <si>
    <t>Årligt funktionsstillæg i grundbeløb 1</t>
  </si>
  <si>
    <t>Årligt funktionsstillæg i grundbeløb 2</t>
  </si>
  <si>
    <t>Årligt funktionsstillæg i grundbeløb 3</t>
  </si>
  <si>
    <t>Årligt kvalifikationsstillæg i grundbeløb 2</t>
  </si>
  <si>
    <t>Årligt kvalifikationsstillæg i grundbeløb 3</t>
  </si>
  <si>
    <t>Udligningstillæg i årligt grundbeløb v. 100% BG</t>
  </si>
  <si>
    <t>Skalatrinsløn</t>
  </si>
  <si>
    <t>Fast løn</t>
  </si>
  <si>
    <t>Udligningstillæg</t>
  </si>
  <si>
    <t>Lokalaftalt ulempegodtgørelse</t>
  </si>
  <si>
    <t>Ferieloven: fradrag 4,8% pr. dag, Ferieaftalen: 4,62% pr. dag</t>
  </si>
  <si>
    <t>Gruppelivstillæg</t>
  </si>
  <si>
    <t>Egetbidrag til pensionskasse</t>
  </si>
  <si>
    <t>Normalt 15 dage i sommerhalvåret og 10 dage i vinterhalvåret</t>
  </si>
  <si>
    <t>Q</t>
  </si>
  <si>
    <t>Statens løntabel</t>
  </si>
  <si>
    <t>Efter årsopgørelse eller ved fratræden</t>
  </si>
  <si>
    <t>Udbetales forud for den måned, hvor hovedferien begynder</t>
  </si>
  <si>
    <t>Regu-leret</t>
  </si>
  <si>
    <t>Betales hele pensionen af skolen? JA/NEJ</t>
  </si>
  <si>
    <t>jan-juli</t>
  </si>
  <si>
    <t>Skatteop-lysninger</t>
  </si>
  <si>
    <r>
      <t xml:space="preserve">Del af måned </t>
    </r>
    <r>
      <rPr>
        <sz val="12"/>
        <rFont val="Helvetica"/>
      </rPr>
      <t xml:space="preserve">
</t>
    </r>
    <r>
      <rPr>
        <sz val="10"/>
        <rFont val="Helvetica"/>
      </rPr>
      <t>antal kalenderdage/månedens kalenderdage</t>
    </r>
  </si>
  <si>
    <r>
      <t xml:space="preserve">.. heraf antal feriedage,
hvortil der </t>
    </r>
    <r>
      <rPr>
        <b/>
        <i/>
        <sz val="10"/>
        <rFont val="Helvetica"/>
      </rPr>
      <t>ikke</t>
    </r>
    <r>
      <rPr>
        <i/>
        <sz val="10"/>
        <rFont val="Helvetica"/>
      </rPr>
      <t xml:space="preserve"> er optjent ferieret</t>
    </r>
  </si>
  <si>
    <r>
      <t xml:space="preserve">Gruppelivsordning betalt af af skolen som et løntillæg. Skriv det </t>
    </r>
    <r>
      <rPr>
        <b/>
        <sz val="10"/>
        <rFont val="Helvetica"/>
      </rPr>
      <t>månedlige beløb</t>
    </r>
    <r>
      <rPr>
        <sz val="10"/>
        <rFont val="Helvetica"/>
      </rPr>
      <t>!</t>
    </r>
  </si>
  <si>
    <r>
      <t xml:space="preserve">Lokalaftalt fast ulempegodtgørelse </t>
    </r>
    <r>
      <rPr>
        <b/>
        <sz val="10"/>
        <rFont val="Helvetica"/>
      </rPr>
      <t>pr. måned.</t>
    </r>
  </si>
  <si>
    <t>BG-afhængige løndele</t>
  </si>
  <si>
    <t>Beregnes feriedifferende mv. efter Ferieaftalen i staten JA, eller efter Ferieloven NEJ</t>
  </si>
  <si>
    <t>Ferieloven: mindst 20% differende, Ferieaftalen: enhver differende</t>
  </si>
  <si>
    <t>Årligt sousdheftillæg eller lign. i grundbeløb</t>
  </si>
  <si>
    <t>Spedielt ved virksomhedsoverdragelse</t>
  </si>
  <si>
    <t>Benyttes ved beregning af feriedifferende.</t>
  </si>
  <si>
    <t>Kalenderårets gennemsnit benyttes ved beregning af feriedifferende</t>
  </si>
  <si>
    <t>Efter årsafslutning eller ved fratræden. Se pjeden "Ferievejledning"</t>
  </si>
  <si>
    <t>Sousdheftillæg</t>
  </si>
  <si>
    <t>Feriedifferende</t>
  </si>
  <si>
    <t>BG-difference &gt;=20%</t>
  </si>
  <si>
    <t>Pensionstillæg fast løn</t>
  </si>
  <si>
    <t>Pensionstillæg af pensiong. engangstillæg</t>
  </si>
  <si>
    <t>andet</t>
  </si>
  <si>
    <r>
      <t>Gennemsnitlig BG</t>
    </r>
    <r>
      <rPr>
        <i/>
        <sz val="9"/>
        <rFont val="Helvetica"/>
      </rPr>
      <t xml:space="preserve"> i </t>
    </r>
    <r>
      <rPr>
        <i/>
        <sz val="9"/>
        <color rgb="FFFF0000"/>
        <rFont val="Helvetica"/>
      </rPr>
      <t>2013</t>
    </r>
  </si>
  <si>
    <r>
      <t xml:space="preserve">1,5% af beregningsgrundlaget for hele </t>
    </r>
    <r>
      <rPr>
        <sz val="10"/>
        <color rgb="FFFF8F88"/>
        <rFont val="Helvetica"/>
      </rPr>
      <t>2012</t>
    </r>
  </si>
  <si>
    <t>Løn- og pensionsfradrag beregnes i lin 56 og 71</t>
  </si>
  <si>
    <t>p</t>
  </si>
  <si>
    <t>q</t>
  </si>
  <si>
    <t>r</t>
  </si>
  <si>
    <t>SKALATRIN</t>
  </si>
  <si>
    <t>Skolens samlede indbetaling til pensionskasse</t>
  </si>
  <si>
    <t>Arbejdsgiverbidrag til pensionskasse</t>
  </si>
  <si>
    <t>AFTALT FAST ÅRLIG LØN</t>
  </si>
  <si>
    <t>PROCENTREGULERING +1</t>
  </si>
  <si>
    <t>HELE</t>
  </si>
  <si>
    <t>SKOLEÅRET</t>
  </si>
  <si>
    <t>fx: Q</t>
  </si>
  <si>
    <t>Stillingsbetegnelse</t>
  </si>
  <si>
    <t>STILLINGSBETEGNELSE:</t>
  </si>
  <si>
    <t>Resultatlønstillæg gives som engangsydelser, når bestemte kriterier er opnået.
Engangsbeløb skrives i lin. 30 til 43.</t>
  </si>
  <si>
    <t>Decentrale nylønstillæg, der ydes som engangsydelser, er som udgangspunkt ikke pensionsgivende, men det kan aftales. 
Nylønstillæg, der gives som engangsbeløb kan skrives i lin. 39 og 40.</t>
  </si>
  <si>
    <r>
      <t>Lønberegning for:</t>
    </r>
    <r>
      <rPr>
        <sz val="9"/>
        <rFont val="Helvetica"/>
      </rPr>
      <t xml:space="preserve"> (navn eller initialer)</t>
    </r>
    <r>
      <rPr>
        <b/>
        <sz val="12"/>
        <rFont val="Helvetica"/>
      </rPr>
      <t xml:space="preserve">
</t>
    </r>
    <r>
      <rPr>
        <sz val="9"/>
        <rFont val="Helvetica"/>
      </rPr>
      <t xml:space="preserve"> - variable løndele i lin. 30-43.</t>
    </r>
  </si>
  <si>
    <t>Start med at udfylde linie 82 og 91 i denne kolonne!</t>
  </si>
  <si>
    <t xml:space="preserve">Indtast først A82 og A91, hvis den ansatte var ansat før indeværende skoleår.
Indtast derefter i kolonne G (AUG). Alle måneder efter august får samme værdi som i august, medmindre du manuelt sætter et andet tal ind. I så fald angiv, at du har rettet ved at vælge en anden baggrundsfarve. Ved ansættelse senere end august, indtastes alligevel generelle data i august måned. </t>
  </si>
  <si>
    <r>
      <t xml:space="preserve">Tast kun i gule felter! (Medmindre, du virkelig ved, hvad du gør. Arkbeskyttelsen skal dog først ophæves)
Alle indtastninger i gule felter kan/bør overskrives!
Langt de fleste oplysninger skal indskrives i august-kolonnen, hvorefter de kopieres automatisk til de øvrige måneder.
Tal angivet med </t>
    </r>
    <r>
      <rPr>
        <sz val="10"/>
        <color indexed="12"/>
        <rFont val="Arial"/>
        <family val="2"/>
      </rPr>
      <t>blå</t>
    </r>
    <r>
      <rPr>
        <sz val="10"/>
        <rFont val="Arial"/>
        <family val="2"/>
      </rPr>
      <t xml:space="preserve"> skrift i gule felter indeholder formler, der </t>
    </r>
    <r>
      <rPr>
        <i/>
        <sz val="10"/>
        <rFont val="Arial"/>
        <family val="2"/>
      </rPr>
      <t>kan</t>
    </r>
    <r>
      <rPr>
        <sz val="10"/>
        <rFont val="Arial"/>
        <family val="2"/>
      </rPr>
      <t xml:space="preserve"> overskrives.
Tal med sort skrift i gule felter skal normalt altid overskrives.</t>
    </r>
  </si>
  <si>
    <t>I menuen Filer/Sideopsætning bør du indsætte skolens navn og evt. CVR-nr.</t>
  </si>
  <si>
    <t>Denne lønberegning er IKKE til brug for lærere og bhkl.ledere!</t>
  </si>
  <si>
    <t xml:space="preserve">Hvis der er brug for flere ark kan et vilkårligt ark (fane) kopieres. </t>
  </si>
  <si>
    <t>Arkfanens navn kan/bør omdøbes til den ansattes initialer eller navn. Men husk at rette i specifikatonsarkene i overensstemmelse hermed.</t>
  </si>
  <si>
    <t>Der er ikke taget hensyn til, at en ansat kan skifte beskæftigelsesgrad midt i en måned. Hvis dette er tilfældet, kan det løses ved at lave to ark. Spørg evt.!</t>
  </si>
  <si>
    <r>
      <t xml:space="preserve">Løn i ferieperioder (i Ferielovens forstand) beregnes både mht. fradrag for ikke optjent ferie og feriediffernce, fsv. der er ændret beskæftigelsesgrad, beregnes automatisk, når ferieafviklingsplan, ikke løngivende feriedage og gennemsnitlig BG i foregående kalenderår er indtastet i lin. 23-26. 
Feriepenge ved fratræden beregnes </t>
    </r>
    <r>
      <rPr>
        <b/>
        <sz val="10"/>
        <rFont val="Arial"/>
        <family val="2"/>
      </rPr>
      <t>ikke</t>
    </r>
    <r>
      <rPr>
        <sz val="10"/>
        <rFont val="Arial"/>
        <family val="2"/>
      </rPr>
      <t xml:space="preserve"> automatisk, men beregningsgrundlaget kan delvis ses i lin. 83 og 92.</t>
    </r>
  </si>
  <si>
    <t>Særlig feriegodtgørelse eller ferietillæg (lin 38) udbetales senest forud for den måned hovedferien begynder. For at tvinge regnearket til at i en bestemt måned, dog tidligst maj) skrives et tal i lin 23, planlagte feriedage. Skriv fx 0,00000001, så flyttes beregningen af ferietillæg uden at påvirke evt. feriefradrag mv.</t>
  </si>
  <si>
    <t>Procentregulering +1</t>
  </si>
  <si>
    <t>Souscheftillæg ell. lign.</t>
  </si>
  <si>
    <t>Skatteprocent</t>
  </si>
  <si>
    <t>Pensionsprocent</t>
  </si>
  <si>
    <t>Skriv ikke procenttegnet, fx 14,48% - skriv 14,48</t>
  </si>
  <si>
    <t>Skriv ikke procenttegnet, fx 42% - skriv 42</t>
  </si>
  <si>
    <t>Pensionstillæg skalatrinsløn</t>
  </si>
  <si>
    <t>Pensionstillæg souscheftillæg</t>
  </si>
  <si>
    <t>Feriedifferende (af BG-afh. løndele)</t>
  </si>
  <si>
    <t>Lin:</t>
  </si>
  <si>
    <t>Feriegodtgørelsesgrundlag, aug-dec 2013</t>
  </si>
  <si>
    <t>LØNSPECIFIKATION for:</t>
  </si>
  <si>
    <t>Pensionstillæg af pensionsg. skalatrinsløn</t>
  </si>
  <si>
    <t>Varige og midlertidige decentrale tillæg er normalt pensionsgivende.</t>
  </si>
  <si>
    <t>Funktionstillæg 1</t>
  </si>
  <si>
    <t>stilling</t>
  </si>
  <si>
    <t>Vejledning:</t>
  </si>
  <si>
    <t>LØNBEREGNING FOR FRISKOLER gældende for skoleåret 2014/15</t>
  </si>
  <si>
    <t>5. maj 2014</t>
  </si>
  <si>
    <t>2013/14</t>
  </si>
  <si>
    <r>
      <t>Gennemsnitlig BG</t>
    </r>
    <r>
      <rPr>
        <i/>
        <sz val="9"/>
        <rFont val="Helvetica"/>
      </rPr>
      <t xml:space="preserve"> i 2013</t>
    </r>
  </si>
  <si>
    <r>
      <t>Gennemsnitlig BG</t>
    </r>
    <r>
      <rPr>
        <i/>
        <sz val="9"/>
        <rFont val="Helvetica"/>
      </rPr>
      <t xml:space="preserve"> i </t>
    </r>
    <r>
      <rPr>
        <i/>
        <sz val="9"/>
        <color rgb="FFFF0000"/>
        <rFont val="Helvetica"/>
      </rPr>
      <t>2014</t>
    </r>
  </si>
  <si>
    <r>
      <t>Gennemsnitlig BG</t>
    </r>
    <r>
      <rPr>
        <i/>
        <sz val="9"/>
        <rFont val="Helvetica"/>
      </rPr>
      <t xml:space="preserve"> i 2014</t>
    </r>
  </si>
  <si>
    <t>Hvis ansat 10 oktober: 21/31
Hvis fratrådt 15. april: 15/30</t>
  </si>
  <si>
    <r>
      <t xml:space="preserve">Feriegodtgørelsesgrundlag, aug-dec </t>
    </r>
    <r>
      <rPr>
        <i/>
        <sz val="10"/>
        <color rgb="FFFF0000"/>
        <rFont val="Helvetica"/>
      </rPr>
      <t>2014</t>
    </r>
  </si>
  <si>
    <t>Feriegodtgørelsesgrundlag, aug-dec 2014</t>
  </si>
  <si>
    <t>Feriegodtgørelsesgrundlag, jan-juli 15</t>
  </si>
  <si>
    <t>Feriepengeberegningsgrundlag, jan-dec 14</t>
  </si>
  <si>
    <t>Feriepengeberegningsgrundlag, jan-jul 15</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</si>
</sst>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64" formatCode="_(* #,##0_);_(* \(#,##0\);_(* &quot;-&quot;_);_(@_)"/>
    <numFmt numFmtId="165" formatCode="_(* #,##0.00_);_(* \(#,##0.00\);_(* &quot;-&quot;??_);_(@_)"/>
    <numFmt numFmtId="166" formatCode="_-&quot;kr.&quot;* #,##0_-;\-&quot;kr.&quot;* #,##0_-;_-&quot;kr.&quot;* &quot;-&quot;_-;_-@_-"/>
    <numFmt numFmtId="167" formatCode="_-&quot;kr.&quot;* #,##0.00_-;\-&quot;kr.&quot;* #,##0.00_-;_-&quot;kr.&quot;* &quot;-&quot;??_-;_-@_-"/>
    <numFmt numFmtId="168" formatCode="#,##0.00&quot;kr.&quot;;\-#,##0.00&quot;kr.&quot;"/>
    <numFmt numFmtId="169" formatCode="_-* #,##0.00_k_r_._-;\-* #,##0.00_k_r_._-;_-* &quot;-&quot;??_k_r_._-;_-@_-"/>
    <numFmt numFmtId="170" formatCode="#,##0.0"/>
    <numFmt numFmtId="171" formatCode="#,##0.0000"/>
    <numFmt numFmtId="172" formatCode="0.0%"/>
    <numFmt numFmtId="173" formatCode="000\-000"/>
    <numFmt numFmtId="174" formatCode="#,##0.000000"/>
    <numFmt numFmtId="175" formatCode="d\.\ mmm\.\ yyyy"/>
    <numFmt numFmtId="176" formatCode="#0/#0"/>
    <numFmt numFmtId="177" formatCode="0.0000"/>
    <numFmt numFmtId="178" formatCode="##/##"/>
    <numFmt numFmtId="179" formatCode="0.000000"/>
  </numFmts>
  <fonts count="52" x14ac:knownFonts="1">
    <font>
      <sz val="10"/>
      <name val="Geneva"/>
    </font>
    <font>
      <sz val="10"/>
      <name val="Helvetica"/>
    </font>
    <font>
      <sz val="12"/>
      <name val="Arial"/>
      <family val="2"/>
    </font>
    <font>
      <sz val="12"/>
      <name val="Helvetica"/>
    </font>
    <font>
      <sz val="14"/>
      <name val="Helvetica"/>
    </font>
    <font>
      <sz val="9"/>
      <name val="Helvetica"/>
    </font>
    <font>
      <sz val="12"/>
      <name val="Chicago"/>
      <family val="2"/>
    </font>
    <font>
      <sz val="10"/>
      <name val="Courier"/>
      <family val="3"/>
    </font>
    <font>
      <sz val="10"/>
      <name val="Arial"/>
      <family val="2"/>
    </font>
    <font>
      <sz val="8"/>
      <name val="Geneva"/>
    </font>
    <font>
      <b/>
      <sz val="10"/>
      <name val="Helvetica"/>
    </font>
    <font>
      <b/>
      <sz val="12"/>
      <name val="Arial"/>
      <family val="2"/>
    </font>
    <font>
      <sz val="9"/>
      <name val="Arial"/>
      <family val="2"/>
    </font>
    <font>
      <b/>
      <sz val="14"/>
      <name val="Helvetica"/>
    </font>
    <font>
      <b/>
      <sz val="12"/>
      <name val="Helvetica"/>
    </font>
    <font>
      <sz val="8"/>
      <name val="Verdana"/>
      <family val="2"/>
    </font>
    <font>
      <i/>
      <sz val="10"/>
      <name val="Helvetica"/>
    </font>
    <font>
      <u/>
      <sz val="10"/>
      <color indexed="12"/>
      <name val="Geneva"/>
      <family val="2"/>
    </font>
    <font>
      <b/>
      <sz val="10"/>
      <name val="Arial"/>
      <family val="2"/>
    </font>
    <font>
      <sz val="8"/>
      <name val="Arial"/>
    </font>
    <font>
      <u/>
      <sz val="10"/>
      <color indexed="12"/>
      <name val="Arial"/>
    </font>
    <font>
      <b/>
      <sz val="10"/>
      <color indexed="10"/>
      <name val="Arial"/>
    </font>
    <font>
      <b/>
      <i/>
      <sz val="10"/>
      <name val="Helvetica"/>
    </font>
    <font>
      <i/>
      <sz val="9"/>
      <name val="Helvetica"/>
    </font>
    <font>
      <sz val="10"/>
      <color indexed="18"/>
      <name val="Helvetica"/>
    </font>
    <font>
      <sz val="10"/>
      <color indexed="10"/>
      <name val="Helvetica"/>
    </font>
    <font>
      <sz val="10"/>
      <color indexed="12"/>
      <name val="Arial"/>
      <family val="2"/>
    </font>
    <font>
      <i/>
      <sz val="10"/>
      <name val="Arial"/>
      <family val="2"/>
    </font>
    <font>
      <b/>
      <sz val="10"/>
      <color indexed="10"/>
      <name val="Geneva"/>
    </font>
    <font>
      <b/>
      <sz val="11"/>
      <name val="Arial"/>
      <family val="2"/>
    </font>
    <font>
      <sz val="11"/>
      <name val="Arial"/>
      <family val="2"/>
    </font>
    <font>
      <sz val="10"/>
      <color theme="0" tint="-0.34998626667073579"/>
      <name val="Arial"/>
    </font>
    <font>
      <sz val="10"/>
      <color rgb="FF0000FF"/>
      <name val="Arial"/>
    </font>
    <font>
      <sz val="10"/>
      <name val="Geneva"/>
    </font>
    <font>
      <u/>
      <sz val="10"/>
      <color theme="11"/>
      <name val="Geneva"/>
    </font>
    <font>
      <b/>
      <sz val="11"/>
      <name val="Helvetica"/>
    </font>
    <font>
      <b/>
      <sz val="12"/>
      <color rgb="FFFF0000"/>
      <name val="Helvetica"/>
    </font>
    <font>
      <b/>
      <sz val="10"/>
      <color indexed="18"/>
      <name val="Helvetica"/>
    </font>
    <font>
      <sz val="10"/>
      <color indexed="9"/>
      <name val="Helvetica"/>
    </font>
    <font>
      <sz val="8"/>
      <color indexed="9"/>
      <name val="Helvetica"/>
    </font>
    <font>
      <sz val="9"/>
      <color indexed="81"/>
      <name val="Geneva"/>
    </font>
    <font>
      <b/>
      <sz val="9"/>
      <color indexed="81"/>
      <name val="Geneva"/>
    </font>
    <font>
      <sz val="12"/>
      <color rgb="FFFF0000"/>
      <name val="Helvetica"/>
    </font>
    <font>
      <b/>
      <sz val="9"/>
      <color rgb="FFFF0000"/>
      <name val="Helvetica"/>
    </font>
    <font>
      <i/>
      <sz val="9"/>
      <color rgb="FFFF0000"/>
      <name val="Helvetica"/>
    </font>
    <font>
      <i/>
      <sz val="10"/>
      <color rgb="FFFF0000"/>
      <name val="Helvetica"/>
    </font>
    <font>
      <sz val="10"/>
      <color rgb="FFFF8F88"/>
      <name val="Helvetica"/>
    </font>
    <font>
      <i/>
      <sz val="8"/>
      <name val="Arial"/>
    </font>
    <font>
      <sz val="10"/>
      <color theme="0" tint="-0.249977111117893"/>
      <name val="Helvetica"/>
    </font>
    <font>
      <b/>
      <sz val="10"/>
      <color theme="0" tint="-0.249977111117893"/>
      <name val="Helvetica"/>
    </font>
    <font>
      <i/>
      <sz val="10"/>
      <color theme="0" tint="-0.249977111117893"/>
      <name val="Helvetica"/>
    </font>
    <font>
      <b/>
      <sz val="10"/>
      <name val="Courier"/>
    </font>
  </fonts>
  <fills count="19">
    <fill>
      <patternFill patternType="none"/>
    </fill>
    <fill>
      <patternFill patternType="gray125"/>
    </fill>
    <fill>
      <patternFill patternType="gray0625"/>
    </fill>
    <fill>
      <patternFill patternType="lightGray"/>
    </fill>
    <fill>
      <patternFill patternType="solid">
        <fgColor indexed="43"/>
        <bgColor indexed="64"/>
      </patternFill>
    </fill>
    <fill>
      <patternFill patternType="solid">
        <fgColor indexed="63"/>
        <bgColor indexed="64"/>
      </patternFill>
    </fill>
    <fill>
      <patternFill patternType="solid">
        <fgColor indexed="45"/>
        <bgColor indexed="64"/>
      </patternFill>
    </fill>
    <fill>
      <patternFill patternType="solid">
        <fgColor rgb="FFFFFF0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3" tint="0.59999389629810485"/>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D9D9D9"/>
        <bgColor rgb="FF000000"/>
      </patternFill>
    </fill>
    <fill>
      <patternFill patternType="solid">
        <fgColor rgb="FFFFFE76"/>
        <bgColor indexed="64"/>
      </patternFill>
    </fill>
  </fills>
  <borders count="71">
    <border>
      <left/>
      <right/>
      <top/>
      <bottom/>
      <diagonal/>
    </border>
    <border>
      <left/>
      <right style="hair">
        <color auto="1"/>
      </right>
      <top style="thin">
        <color auto="1"/>
      </top>
      <bottom style="thin">
        <color auto="1"/>
      </bottom>
      <diagonal/>
    </border>
    <border>
      <left/>
      <right/>
      <top style="medium">
        <color auto="1"/>
      </top>
      <bottom style="thin">
        <color auto="1"/>
      </bottom>
      <diagonal/>
    </border>
    <border>
      <left/>
      <right/>
      <top/>
      <bottom style="hair">
        <color auto="1"/>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thin">
        <color auto="1"/>
      </right>
      <top/>
      <bottom style="hair">
        <color auto="1"/>
      </bottom>
      <diagonal/>
    </border>
    <border>
      <left/>
      <right style="thin">
        <color auto="1"/>
      </right>
      <top style="thin">
        <color auto="1"/>
      </top>
      <bottom style="hair">
        <color auto="1"/>
      </bottom>
      <diagonal/>
    </border>
    <border>
      <left style="thin">
        <color auto="1"/>
      </left>
      <right style="thin">
        <color auto="1"/>
      </right>
      <top style="thin">
        <color auto="1"/>
      </top>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thin">
        <color auto="1"/>
      </right>
      <top/>
      <bottom/>
      <diagonal/>
    </border>
    <border>
      <left style="thin">
        <color auto="1"/>
      </left>
      <right style="hair">
        <color auto="1"/>
      </right>
      <top/>
      <bottom style="thin">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bottom style="thin">
        <color auto="1"/>
      </bottom>
      <diagonal/>
    </border>
    <border>
      <left style="thin">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thin">
        <color auto="1"/>
      </right>
      <top style="hair">
        <color auto="1"/>
      </top>
      <bottom style="thin">
        <color auto="1"/>
      </bottom>
      <diagonal/>
    </border>
    <border>
      <left/>
      <right style="thin">
        <color auto="1"/>
      </right>
      <top style="hair">
        <color auto="1"/>
      </top>
      <bottom style="hair">
        <color auto="1"/>
      </bottom>
      <diagonal/>
    </border>
    <border>
      <left style="hair">
        <color auto="1"/>
      </left>
      <right/>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diagonal/>
    </border>
    <border>
      <left style="hair">
        <color auto="1"/>
      </left>
      <right style="hair">
        <color auto="1"/>
      </right>
      <top style="thin">
        <color auto="1"/>
      </top>
      <bottom style="hair">
        <color auto="1"/>
      </bottom>
      <diagonal/>
    </border>
    <border>
      <left/>
      <right/>
      <top style="thin">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hair">
        <color auto="1"/>
      </left>
      <right/>
      <top style="thin">
        <color auto="1"/>
      </top>
      <bottom style="thin">
        <color auto="1"/>
      </bottom>
      <diagonal/>
    </border>
    <border>
      <left/>
      <right/>
      <top style="thin">
        <color auto="1"/>
      </top>
      <bottom style="hair">
        <color auto="1"/>
      </bottom>
      <diagonal/>
    </border>
    <border>
      <left style="hair">
        <color auto="1"/>
      </left>
      <right/>
      <top style="thin">
        <color auto="1"/>
      </top>
      <bottom style="hair">
        <color auto="1"/>
      </bottom>
      <diagonal/>
    </border>
    <border>
      <left style="hair">
        <color auto="1"/>
      </left>
      <right/>
      <top style="hair">
        <color auto="1"/>
      </top>
      <bottom/>
      <diagonal/>
    </border>
    <border>
      <left/>
      <right style="hair">
        <color auto="1"/>
      </right>
      <top style="thin">
        <color auto="1"/>
      </top>
      <bottom style="hair">
        <color auto="1"/>
      </bottom>
      <diagonal/>
    </border>
    <border>
      <left/>
      <right/>
      <top/>
      <bottom style="thin">
        <color auto="1"/>
      </bottom>
      <diagonal/>
    </border>
    <border>
      <left/>
      <right style="thin">
        <color auto="1"/>
      </right>
      <top style="thin">
        <color auto="1"/>
      </top>
      <bottom style="thin">
        <color auto="1"/>
      </bottom>
      <diagonal/>
    </border>
    <border>
      <left/>
      <right/>
      <top style="thin">
        <color auto="1"/>
      </top>
      <bottom style="thick">
        <color auto="1"/>
      </bottom>
      <diagonal/>
    </border>
    <border>
      <left/>
      <right/>
      <top style="hair">
        <color auto="1"/>
      </top>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right/>
      <top style="hair">
        <color auto="1"/>
      </top>
      <bottom style="thin">
        <color auto="1"/>
      </bottom>
      <diagonal/>
    </border>
    <border>
      <left/>
      <right style="thin">
        <color auto="1"/>
      </right>
      <top/>
      <bottom style="thin">
        <color auto="1"/>
      </bottom>
      <diagonal/>
    </border>
    <border>
      <left/>
      <right style="thin">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thin">
        <color auto="1"/>
      </bottom>
      <diagonal/>
    </border>
    <border>
      <left/>
      <right style="hair">
        <color auto="1"/>
      </right>
      <top style="hair">
        <color auto="1"/>
      </top>
      <bottom/>
      <diagonal/>
    </border>
    <border>
      <left/>
      <right style="hair">
        <color auto="1"/>
      </right>
      <top style="thin">
        <color auto="1"/>
      </top>
      <bottom style="thick">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thin">
        <color auto="1"/>
      </right>
      <top/>
      <bottom style="hair">
        <color auto="1"/>
      </bottom>
      <diagonal/>
    </border>
    <border>
      <left style="hair">
        <color auto="1"/>
      </left>
      <right style="hair">
        <color auto="1"/>
      </right>
      <top/>
      <bottom style="thin">
        <color auto="1"/>
      </bottom>
      <diagonal/>
    </border>
    <border>
      <left style="hair">
        <color auto="1"/>
      </left>
      <right style="hair">
        <color auto="1"/>
      </right>
      <top/>
      <bottom/>
      <diagonal/>
    </border>
    <border>
      <left style="hair">
        <color auto="1"/>
      </left>
      <right style="hair">
        <color auto="1"/>
      </right>
      <top style="hair">
        <color auto="1"/>
      </top>
      <bottom/>
      <diagonal/>
    </border>
    <border>
      <left style="hair">
        <color auto="1"/>
      </left>
      <right style="hair">
        <color auto="1"/>
      </right>
      <top style="thin">
        <color auto="1"/>
      </top>
      <bottom style="thin">
        <color auto="1"/>
      </bottom>
      <diagonal/>
    </border>
    <border>
      <left/>
      <right style="hair">
        <color auto="1"/>
      </right>
      <top/>
      <bottom/>
      <diagonal/>
    </border>
    <border>
      <left style="thin">
        <color auto="1"/>
      </left>
      <right style="thin">
        <color auto="1"/>
      </right>
      <top style="hair">
        <color auto="1"/>
      </top>
      <bottom/>
      <diagonal/>
    </border>
    <border>
      <left style="hair">
        <color auto="1"/>
      </left>
      <right/>
      <top/>
      <bottom style="thin">
        <color auto="1"/>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diagonal/>
    </border>
    <border>
      <left style="thick">
        <color auto="1"/>
      </left>
      <right style="thin">
        <color auto="1"/>
      </right>
      <top/>
      <bottom/>
      <diagonal/>
    </border>
    <border>
      <left style="thick">
        <color auto="1"/>
      </left>
      <right style="thin">
        <color auto="1"/>
      </right>
      <top/>
      <bottom style="thin">
        <color auto="1"/>
      </bottom>
      <diagonal/>
    </border>
  </borders>
  <cellStyleXfs count="136">
    <xf numFmtId="0" fontId="0" fillId="0" borderId="0"/>
    <xf numFmtId="165" fontId="2" fillId="0" borderId="0" applyFont="0" applyFill="0" applyBorder="0" applyAlignment="0" applyProtection="0"/>
    <xf numFmtId="164" fontId="2"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Border="0" applyProtection="0">
      <alignment horizontal="center"/>
    </xf>
    <xf numFmtId="164" fontId="3" fillId="0" borderId="0" applyFont="0" applyFill="0" applyBorder="0" applyAlignment="0" applyProtection="0"/>
    <xf numFmtId="165" fontId="3" fillId="0" borderId="0" applyFont="0" applyFill="0" applyBorder="0" applyAlignment="0" applyProtection="0"/>
    <xf numFmtId="169" fontId="1" fillId="0" borderId="0" applyFont="0" applyFill="0" applyBorder="0" applyAlignment="0" applyProtection="0"/>
    <xf numFmtId="3" fontId="7" fillId="2" borderId="2" applyFill="0" applyBorder="0" applyAlignment="0">
      <alignment horizontal="center"/>
    </xf>
    <xf numFmtId="166" fontId="3" fillId="0" borderId="0" applyFont="0" applyFill="0" applyBorder="0" applyAlignment="0" applyProtection="0"/>
    <xf numFmtId="167" fontId="3" fillId="0" borderId="0" applyFont="0" applyFill="0" applyBorder="0" applyAlignment="0" applyProtection="0"/>
    <xf numFmtId="0" fontId="17" fillId="0" borderId="0" applyNumberFormat="0" applyFill="0" applyBorder="0" applyAlignment="0" applyProtection="0">
      <alignment vertical="top"/>
      <protection locked="0"/>
    </xf>
    <xf numFmtId="3" fontId="1" fillId="0" borderId="0" applyFont="0" applyFill="0" applyBorder="0" applyAlignment="0" applyProtection="0"/>
    <xf numFmtId="170" fontId="1" fillId="0" borderId="0" applyFont="0" applyFill="0" applyBorder="0" applyAlignment="0" applyProtection="0"/>
    <xf numFmtId="4" fontId="1" fillId="0" borderId="0" applyFont="0" applyFill="0" applyBorder="0" applyAlignment="0" applyProtection="0"/>
    <xf numFmtId="171" fontId="1" fillId="0" borderId="0" applyFont="0" applyFill="0" applyBorder="0" applyAlignment="0" applyProtection="0"/>
    <xf numFmtId="168" fontId="1" fillId="0" borderId="0" applyFont="0" applyFill="0" applyBorder="0" applyAlignment="0" applyProtection="0"/>
    <xf numFmtId="0" fontId="2" fillId="0" borderId="0"/>
    <xf numFmtId="0" fontId="1" fillId="0" borderId="0"/>
    <xf numFmtId="0" fontId="2" fillId="0" borderId="0"/>
    <xf numFmtId="9" fontId="1"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73" fontId="1" fillId="0" borderId="0" applyFont="0" applyFill="0" applyBorder="0" applyProtection="0">
      <alignment horizontal="center"/>
    </xf>
    <xf numFmtId="0" fontId="8" fillId="3" borderId="0" applyNumberFormat="0" applyFont="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3" fillId="0" borderId="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cellStyleXfs>
  <cellXfs count="478">
    <xf numFmtId="0" fontId="0" fillId="0" borderId="0" xfId="0"/>
    <xf numFmtId="0" fontId="1" fillId="0" borderId="5" xfId="20" applyFont="1" applyBorder="1" applyAlignment="1">
      <alignment horizontal="center"/>
    </xf>
    <xf numFmtId="0" fontId="1" fillId="0" borderId="0" xfId="20" applyNumberFormat="1" applyFont="1"/>
    <xf numFmtId="0" fontId="1" fillId="0" borderId="0" xfId="20" applyFont="1"/>
    <xf numFmtId="0" fontId="1" fillId="0" borderId="6" xfId="20" applyFont="1" applyBorder="1" applyAlignment="1">
      <alignment horizontal="center"/>
    </xf>
    <xf numFmtId="0" fontId="1" fillId="0" borderId="0" xfId="20" applyNumberFormat="1" applyFont="1" applyAlignment="1">
      <alignment wrapText="1"/>
    </xf>
    <xf numFmtId="0" fontId="1" fillId="0" borderId="0" xfId="9" applyNumberFormat="1" applyFont="1"/>
    <xf numFmtId="0" fontId="1" fillId="0" borderId="0" xfId="20" applyFont="1" applyAlignment="1">
      <alignment horizontal="center"/>
    </xf>
    <xf numFmtId="0" fontId="2" fillId="0" borderId="0" xfId="21" applyFont="1"/>
    <xf numFmtId="0" fontId="2" fillId="0" borderId="24" xfId="21" applyFont="1" applyBorder="1" applyAlignment="1">
      <alignment horizontal="center"/>
    </xf>
    <xf numFmtId="3" fontId="2" fillId="0" borderId="24" xfId="14" applyFont="1" applyBorder="1" applyAlignment="1">
      <alignment horizontal="center"/>
    </xf>
    <xf numFmtId="3" fontId="2" fillId="0" borderId="5" xfId="14" applyFont="1" applyBorder="1" applyAlignment="1">
      <alignment horizontal="center"/>
    </xf>
    <xf numFmtId="0" fontId="2" fillId="0" borderId="21" xfId="21" applyFont="1" applyBorder="1" applyAlignment="1">
      <alignment horizontal="center"/>
    </xf>
    <xf numFmtId="3" fontId="2" fillId="0" borderId="21" xfId="14" applyFont="1" applyBorder="1" applyAlignment="1">
      <alignment horizontal="center"/>
    </xf>
    <xf numFmtId="3" fontId="2" fillId="0" borderId="22" xfId="14" applyFont="1" applyBorder="1" applyAlignment="1">
      <alignment horizontal="center"/>
    </xf>
    <xf numFmtId="3" fontId="2" fillId="0" borderId="29" xfId="14" applyFont="1" applyBorder="1" applyAlignment="1">
      <alignment horizontal="center"/>
    </xf>
    <xf numFmtId="3" fontId="2" fillId="0" borderId="10" xfId="14" applyFont="1" applyBorder="1" applyAlignment="1">
      <alignment horizontal="center"/>
    </xf>
    <xf numFmtId="3" fontId="2" fillId="0" borderId="30" xfId="14" applyFont="1" applyBorder="1" applyAlignment="1">
      <alignment horizontal="center"/>
    </xf>
    <xf numFmtId="0" fontId="0" fillId="0" borderId="0" xfId="0" applyAlignment="1">
      <alignment wrapText="1"/>
    </xf>
    <xf numFmtId="0" fontId="0" fillId="0" borderId="0" xfId="0" applyAlignment="1">
      <alignment horizontal="center" vertical="top"/>
    </xf>
    <xf numFmtId="175" fontId="1" fillId="0" borderId="0" xfId="20" applyNumberFormat="1" applyFont="1" applyAlignment="1">
      <alignment horizontal="left"/>
    </xf>
    <xf numFmtId="0" fontId="1" fillId="0" borderId="32" xfId="20" applyFont="1" applyBorder="1" applyAlignment="1">
      <alignment horizontal="center"/>
    </xf>
    <xf numFmtId="0" fontId="10" fillId="0" borderId="33" xfId="20" applyFont="1" applyBorder="1"/>
    <xf numFmtId="0" fontId="10" fillId="0" borderId="0" xfId="20" applyNumberFormat="1" applyFont="1" applyAlignment="1">
      <alignment horizontal="left" indent="2"/>
    </xf>
    <xf numFmtId="4" fontId="10" fillId="0" borderId="33" xfId="20" applyNumberFormat="1" applyFont="1" applyBorder="1" applyAlignment="1">
      <alignment horizontal="left" indent="2"/>
    </xf>
    <xf numFmtId="0" fontId="1" fillId="0" borderId="0" xfId="20" applyFont="1" applyAlignment="1" applyProtection="1">
      <alignment horizontal="center"/>
      <protection locked="0"/>
    </xf>
    <xf numFmtId="0" fontId="1" fillId="0" borderId="0" xfId="20" applyFont="1" applyProtection="1">
      <protection locked="0"/>
    </xf>
    <xf numFmtId="0" fontId="1" fillId="0" borderId="0" xfId="20" applyNumberFormat="1" applyFont="1" applyProtection="1">
      <protection locked="0"/>
    </xf>
    <xf numFmtId="0" fontId="1" fillId="4" borderId="0" xfId="20" applyNumberFormat="1" applyFont="1" applyFill="1" applyAlignment="1" applyProtection="1">
      <alignment wrapText="1"/>
      <protection locked="0"/>
    </xf>
    <xf numFmtId="0" fontId="1" fillId="4" borderId="0" xfId="20" applyNumberFormat="1" applyFont="1" applyFill="1" applyProtection="1">
      <protection locked="0"/>
    </xf>
    <xf numFmtId="0" fontId="1" fillId="4" borderId="0" xfId="20" applyFont="1" applyFill="1" applyAlignment="1" applyProtection="1">
      <alignment horizontal="center"/>
      <protection locked="0"/>
    </xf>
    <xf numFmtId="0" fontId="1" fillId="4" borderId="0" xfId="20" applyFont="1" applyFill="1" applyProtection="1">
      <protection locked="0"/>
    </xf>
    <xf numFmtId="0" fontId="10" fillId="0" borderId="7" xfId="20" applyFont="1" applyFill="1" applyBorder="1" applyAlignment="1">
      <alignment wrapText="1"/>
    </xf>
    <xf numFmtId="0" fontId="8" fillId="0" borderId="0" xfId="0" applyFont="1"/>
    <xf numFmtId="0" fontId="8" fillId="0" borderId="0" xfId="0" applyFont="1" applyAlignment="1">
      <alignment horizontal="center" vertical="top"/>
    </xf>
    <xf numFmtId="0" fontId="8" fillId="0" borderId="0" xfId="0" applyFont="1" applyAlignment="1">
      <alignment vertical="top" wrapText="1"/>
    </xf>
    <xf numFmtId="0" fontId="19" fillId="0" borderId="0" xfId="0" applyFont="1" applyAlignment="1">
      <alignment horizontal="center" vertical="top"/>
    </xf>
    <xf numFmtId="0" fontId="19" fillId="0" borderId="0" xfId="0" applyFont="1" applyAlignment="1">
      <alignment vertical="top" wrapText="1"/>
    </xf>
    <xf numFmtId="0" fontId="19" fillId="0" borderId="0" xfId="0" applyFont="1" applyAlignment="1">
      <alignment wrapText="1"/>
    </xf>
    <xf numFmtId="0" fontId="8" fillId="0" borderId="0" xfId="0" applyFont="1" applyAlignment="1">
      <alignment wrapText="1"/>
    </xf>
    <xf numFmtId="0" fontId="20" fillId="0" borderId="0" xfId="13" applyFont="1" applyAlignment="1" applyProtection="1">
      <alignment wrapText="1"/>
    </xf>
    <xf numFmtId="0" fontId="21" fillId="0" borderId="0" xfId="0" applyFont="1" applyAlignment="1">
      <alignment horizontal="left"/>
    </xf>
    <xf numFmtId="0" fontId="8" fillId="0" borderId="0" xfId="0" applyFont="1" applyAlignment="1">
      <alignment vertical="top"/>
    </xf>
    <xf numFmtId="0" fontId="21" fillId="0" borderId="0" xfId="0" applyFont="1" applyAlignment="1">
      <alignment horizontal="center" vertical="top"/>
    </xf>
    <xf numFmtId="0" fontId="21" fillId="0" borderId="0" xfId="0" applyFont="1" applyAlignment="1"/>
    <xf numFmtId="0" fontId="8" fillId="0" borderId="0" xfId="0" applyFont="1" applyAlignment="1">
      <alignment horizontal="left" vertical="top" wrapText="1"/>
    </xf>
    <xf numFmtId="4" fontId="10" fillId="0" borderId="34" xfId="20" applyNumberFormat="1" applyFont="1" applyBorder="1" applyAlignment="1">
      <alignment horizontal="left" indent="2"/>
    </xf>
    <xf numFmtId="4" fontId="10" fillId="0" borderId="35" xfId="20" applyNumberFormat="1" applyFont="1" applyBorder="1" applyAlignment="1">
      <alignment horizontal="left" indent="2"/>
    </xf>
    <xf numFmtId="4" fontId="10" fillId="0" borderId="36" xfId="20" applyNumberFormat="1" applyFont="1" applyBorder="1" applyAlignment="1">
      <alignment horizontal="left" indent="2"/>
    </xf>
    <xf numFmtId="4" fontId="10" fillId="0" borderId="37" xfId="20" applyNumberFormat="1" applyFont="1" applyBorder="1" applyAlignment="1">
      <alignment horizontal="left" indent="2"/>
    </xf>
    <xf numFmtId="0" fontId="16" fillId="0" borderId="38" xfId="20" applyFont="1" applyBorder="1" applyAlignment="1">
      <alignment wrapText="1"/>
    </xf>
    <xf numFmtId="4" fontId="10" fillId="0" borderId="39" xfId="20" applyNumberFormat="1" applyFont="1" applyBorder="1" applyAlignment="1">
      <alignment horizontal="left" indent="2"/>
    </xf>
    <xf numFmtId="0" fontId="1" fillId="0" borderId="0" xfId="20" applyFont="1" applyFill="1" applyProtection="1"/>
    <xf numFmtId="3" fontId="1" fillId="4" borderId="4" xfId="9" applyNumberFormat="1" applyFont="1" applyFill="1" applyBorder="1" applyAlignment="1" applyProtection="1">
      <alignment horizontal="center"/>
      <protection locked="0"/>
    </xf>
    <xf numFmtId="4" fontId="1" fillId="4" borderId="0" xfId="20" applyNumberFormat="1" applyFont="1" applyFill="1" applyProtection="1">
      <protection locked="0"/>
    </xf>
    <xf numFmtId="4" fontId="10" fillId="0" borderId="40" xfId="20" applyNumberFormat="1" applyFont="1" applyBorder="1" applyAlignment="1">
      <alignment horizontal="left" indent="2"/>
    </xf>
    <xf numFmtId="4" fontId="10" fillId="0" borderId="17" xfId="20" applyNumberFormat="1" applyFont="1" applyBorder="1" applyAlignment="1">
      <alignment horizontal="left" indent="2"/>
    </xf>
    <xf numFmtId="0" fontId="1" fillId="0" borderId="42" xfId="0" applyFont="1" applyBorder="1" applyAlignment="1">
      <alignment wrapText="1"/>
    </xf>
    <xf numFmtId="0" fontId="1" fillId="0" borderId="42" xfId="20" applyNumberFormat="1" applyFont="1" applyBorder="1"/>
    <xf numFmtId="0" fontId="1" fillId="4" borderId="42" xfId="20" applyNumberFormat="1" applyFont="1" applyFill="1" applyBorder="1" applyAlignment="1" applyProtection="1">
      <alignment wrapText="1"/>
      <protection locked="0"/>
    </xf>
    <xf numFmtId="0" fontId="1" fillId="0" borderId="0" xfId="0" applyFont="1" applyBorder="1" applyAlignment="1">
      <alignment wrapText="1"/>
    </xf>
    <xf numFmtId="0" fontId="10" fillId="0" borderId="44" xfId="20" applyFont="1" applyBorder="1"/>
    <xf numFmtId="4" fontId="10" fillId="0" borderId="44" xfId="20" applyNumberFormat="1" applyFont="1" applyBorder="1" applyAlignment="1">
      <alignment horizontal="left" indent="2"/>
    </xf>
    <xf numFmtId="0" fontId="1" fillId="0" borderId="3" xfId="20" applyFont="1" applyBorder="1"/>
    <xf numFmtId="0" fontId="1" fillId="0" borderId="17" xfId="20" applyFont="1" applyBorder="1"/>
    <xf numFmtId="0" fontId="1" fillId="0" borderId="45" xfId="20" applyFont="1" applyBorder="1"/>
    <xf numFmtId="0" fontId="10" fillId="0" borderId="3" xfId="20" applyFont="1" applyBorder="1" applyAlignment="1">
      <alignment wrapText="1"/>
    </xf>
    <xf numFmtId="0" fontId="10" fillId="0" borderId="3" xfId="20" applyFont="1" applyBorder="1" applyAlignment="1">
      <alignment horizontal="left"/>
    </xf>
    <xf numFmtId="0" fontId="1" fillId="0" borderId="34" xfId="20" applyFont="1" applyBorder="1" applyAlignment="1">
      <alignment horizontal="left" wrapText="1"/>
    </xf>
    <xf numFmtId="0" fontId="1" fillId="0" borderId="47" xfId="20" applyFont="1" applyFill="1" applyBorder="1" applyProtection="1"/>
    <xf numFmtId="0" fontId="1" fillId="0" borderId="16" xfId="20" applyFont="1" applyFill="1" applyBorder="1" applyProtection="1"/>
    <xf numFmtId="0" fontId="1" fillId="4" borderId="16" xfId="20" applyFont="1" applyFill="1" applyBorder="1" applyProtection="1">
      <protection locked="0"/>
    </xf>
    <xf numFmtId="0" fontId="1" fillId="4" borderId="46" xfId="20" applyFont="1" applyFill="1" applyBorder="1" applyProtection="1">
      <protection locked="0"/>
    </xf>
    <xf numFmtId="0" fontId="10" fillId="0" borderId="42" xfId="20" applyFont="1" applyFill="1" applyBorder="1" applyAlignment="1">
      <alignment wrapText="1"/>
    </xf>
    <xf numFmtId="0" fontId="1" fillId="0" borderId="48" xfId="20" applyFont="1" applyBorder="1"/>
    <xf numFmtId="0" fontId="16" fillId="0" borderId="3" xfId="20" applyFont="1" applyBorder="1"/>
    <xf numFmtId="0" fontId="16" fillId="0" borderId="17" xfId="20" applyFont="1" applyBorder="1"/>
    <xf numFmtId="0" fontId="16" fillId="0" borderId="33" xfId="20" applyFont="1" applyBorder="1"/>
    <xf numFmtId="0" fontId="16" fillId="0" borderId="17" xfId="20" applyFont="1" applyBorder="1" applyAlignment="1">
      <alignment wrapText="1"/>
    </xf>
    <xf numFmtId="4" fontId="1" fillId="4" borderId="43" xfId="9" applyNumberFormat="1" applyFont="1" applyFill="1" applyBorder="1" applyAlignment="1" applyProtection="1">
      <alignment horizontal="center"/>
      <protection locked="0"/>
    </xf>
    <xf numFmtId="3" fontId="1" fillId="4" borderId="43" xfId="9" applyNumberFormat="1" applyFont="1" applyFill="1" applyBorder="1" applyAlignment="1" applyProtection="1">
      <alignment horizontal="center"/>
      <protection locked="0"/>
    </xf>
    <xf numFmtId="4" fontId="24" fillId="4" borderId="10" xfId="9" applyNumberFormat="1" applyFont="1" applyFill="1" applyBorder="1" applyAlignment="1" applyProtection="1">
      <protection locked="0"/>
    </xf>
    <xf numFmtId="4" fontId="24" fillId="4" borderId="30" xfId="9" applyNumberFormat="1" applyFont="1" applyFill="1" applyBorder="1" applyAlignment="1" applyProtection="1">
      <protection locked="0"/>
    </xf>
    <xf numFmtId="3" fontId="24" fillId="4" borderId="29" xfId="9" applyNumberFormat="1" applyFont="1" applyFill="1" applyBorder="1" applyAlignment="1" applyProtection="1">
      <alignment horizontal="center"/>
      <protection locked="0"/>
    </xf>
    <xf numFmtId="3" fontId="24" fillId="4" borderId="30" xfId="9" applyNumberFormat="1" applyFont="1" applyFill="1" applyBorder="1" applyAlignment="1" applyProtection="1">
      <alignment horizontal="center"/>
      <protection locked="0"/>
    </xf>
    <xf numFmtId="0" fontId="25" fillId="4" borderId="0" xfId="20" applyNumberFormat="1" applyFont="1" applyFill="1" applyProtection="1">
      <protection locked="0"/>
    </xf>
    <xf numFmtId="0" fontId="28" fillId="0" borderId="0" xfId="0" applyFont="1" applyAlignment="1">
      <alignment wrapText="1"/>
    </xf>
    <xf numFmtId="14" fontId="0" fillId="0" borderId="0" xfId="0" applyNumberFormat="1" applyAlignment="1">
      <alignment horizontal="left" wrapText="1"/>
    </xf>
    <xf numFmtId="0" fontId="8" fillId="0" borderId="15" xfId="0" applyFont="1" applyBorder="1"/>
    <xf numFmtId="0" fontId="14" fillId="0" borderId="12" xfId="19" applyFont="1" applyBorder="1" applyAlignment="1">
      <alignment horizontal="centerContinuous"/>
    </xf>
    <xf numFmtId="0" fontId="14" fillId="0" borderId="13" xfId="19" applyFont="1" applyBorder="1" applyAlignment="1">
      <alignment horizontal="centerContinuous"/>
    </xf>
    <xf numFmtId="0" fontId="14" fillId="0" borderId="14" xfId="19" applyFont="1" applyBorder="1" applyAlignment="1">
      <alignment horizontal="centerContinuous"/>
    </xf>
    <xf numFmtId="0" fontId="3" fillId="0" borderId="0" xfId="19" applyFont="1"/>
    <xf numFmtId="0" fontId="3" fillId="0" borderId="15" xfId="19" applyFont="1" applyBorder="1" applyAlignment="1">
      <alignment horizontal="center"/>
    </xf>
    <xf numFmtId="0" fontId="3" fillId="0" borderId="16" xfId="19" applyFont="1" applyBorder="1" applyAlignment="1">
      <alignment horizontal="left"/>
    </xf>
    <xf numFmtId="0" fontId="3" fillId="0" borderId="17" xfId="19" applyFont="1" applyBorder="1" applyAlignment="1">
      <alignment horizontal="left"/>
    </xf>
    <xf numFmtId="0" fontId="1" fillId="0" borderId="17" xfId="19" applyFont="1" applyBorder="1" applyAlignment="1">
      <alignment horizontal="left"/>
    </xf>
    <xf numFmtId="0" fontId="3" fillId="0" borderId="18" xfId="19" applyFont="1" applyBorder="1" applyAlignment="1">
      <alignment horizontal="left"/>
    </xf>
    <xf numFmtId="0" fontId="3" fillId="0" borderId="19" xfId="19" applyFont="1" applyBorder="1" applyAlignment="1">
      <alignment horizontal="center"/>
    </xf>
    <xf numFmtId="0" fontId="3" fillId="0" borderId="20" xfId="19" applyFont="1" applyBorder="1" applyAlignment="1">
      <alignment horizontal="center"/>
    </xf>
    <xf numFmtId="3" fontId="14" fillId="0" borderId="21" xfId="14" applyFont="1" applyBorder="1" applyAlignment="1">
      <alignment horizontal="center"/>
    </xf>
    <xf numFmtId="3" fontId="14" fillId="0" borderId="22" xfId="14" applyFont="1" applyBorder="1" applyAlignment="1">
      <alignment horizontal="center"/>
    </xf>
    <xf numFmtId="0" fontId="3" fillId="0" borderId="23" xfId="19" applyFont="1" applyBorder="1" applyAlignment="1">
      <alignment horizontal="center"/>
    </xf>
    <xf numFmtId="0" fontId="3" fillId="0" borderId="24" xfId="19" applyFont="1" applyBorder="1" applyAlignment="1">
      <alignment horizontal="center"/>
    </xf>
    <xf numFmtId="3" fontId="3" fillId="0" borderId="24" xfId="14" applyFont="1" applyBorder="1" applyAlignment="1">
      <alignment horizontal="center"/>
    </xf>
    <xf numFmtId="3" fontId="3" fillId="0" borderId="5" xfId="14" applyFont="1" applyBorder="1" applyAlignment="1">
      <alignment horizontal="center"/>
    </xf>
    <xf numFmtId="4" fontId="5" fillId="0" borderId="25" xfId="14" applyNumberFormat="1" applyFont="1" applyBorder="1" applyAlignment="1">
      <alignment horizontal="center"/>
    </xf>
    <xf numFmtId="3" fontId="2" fillId="0" borderId="57" xfId="14" applyFont="1" applyBorder="1" applyAlignment="1">
      <alignment horizontal="center"/>
    </xf>
    <xf numFmtId="3" fontId="2" fillId="0" borderId="41" xfId="14" applyFont="1" applyBorder="1" applyAlignment="1">
      <alignment horizontal="center"/>
    </xf>
    <xf numFmtId="0" fontId="13" fillId="0" borderId="0" xfId="19" applyFont="1"/>
    <xf numFmtId="0" fontId="3" fillId="0" borderId="27" xfId="19" applyFont="1" applyBorder="1" applyAlignment="1">
      <alignment horizontal="left"/>
    </xf>
    <xf numFmtId="0" fontId="3" fillId="0" borderId="0" xfId="19" applyFont="1" applyBorder="1" applyAlignment="1">
      <alignment horizontal="center"/>
    </xf>
    <xf numFmtId="3" fontId="14" fillId="0" borderId="26" xfId="14" applyFont="1" applyBorder="1" applyAlignment="1">
      <alignment horizontal="center"/>
    </xf>
    <xf numFmtId="0" fontId="3" fillId="0" borderId="28" xfId="19" applyFont="1" applyBorder="1" applyAlignment="1">
      <alignment horizontal="center"/>
    </xf>
    <xf numFmtId="3" fontId="3" fillId="0" borderId="18" xfId="14" applyFont="1" applyBorder="1" applyAlignment="1">
      <alignment horizontal="center"/>
    </xf>
    <xf numFmtId="3" fontId="3" fillId="0" borderId="27" xfId="14" applyFont="1" applyBorder="1" applyAlignment="1">
      <alignment horizontal="center"/>
    </xf>
    <xf numFmtId="3" fontId="3" fillId="0" borderId="25" xfId="14" applyFont="1" applyBorder="1" applyAlignment="1">
      <alignment horizontal="center"/>
    </xf>
    <xf numFmtId="0" fontId="3" fillId="0" borderId="21" xfId="19" applyFont="1" applyBorder="1" applyAlignment="1">
      <alignment horizontal="center"/>
    </xf>
    <xf numFmtId="3" fontId="3" fillId="0" borderId="21" xfId="14" applyFont="1" applyBorder="1" applyAlignment="1">
      <alignment horizontal="center"/>
    </xf>
    <xf numFmtId="3" fontId="3" fillId="0" borderId="22" xfId="14" applyFont="1" applyBorder="1" applyAlignment="1">
      <alignment horizontal="center"/>
    </xf>
    <xf numFmtId="3" fontId="3" fillId="0" borderId="26" xfId="14" applyFont="1" applyBorder="1" applyAlignment="1">
      <alignment horizontal="center"/>
    </xf>
    <xf numFmtId="0" fontId="14" fillId="0" borderId="12" xfId="19" applyFont="1" applyBorder="1" applyAlignment="1">
      <alignment horizontal="center"/>
    </xf>
    <xf numFmtId="0" fontId="3" fillId="0" borderId="11" xfId="19" applyFont="1" applyBorder="1" applyAlignment="1">
      <alignment horizontal="center"/>
    </xf>
    <xf numFmtId="0" fontId="3" fillId="0" borderId="10" xfId="19" applyFont="1" applyBorder="1" applyAlignment="1">
      <alignment horizontal="center"/>
    </xf>
    <xf numFmtId="4" fontId="3" fillId="0" borderId="18" xfId="14" applyNumberFormat="1" applyFont="1" applyBorder="1" applyAlignment="1">
      <alignment horizontal="center"/>
    </xf>
    <xf numFmtId="4" fontId="3" fillId="0" borderId="27" xfId="14" applyNumberFormat="1" applyFont="1" applyBorder="1" applyAlignment="1">
      <alignment horizontal="center"/>
    </xf>
    <xf numFmtId="0" fontId="3" fillId="0" borderId="30" xfId="19" applyFont="1" applyBorder="1" applyAlignment="1">
      <alignment horizontal="center"/>
    </xf>
    <xf numFmtId="4" fontId="3" fillId="0" borderId="52" xfId="14" applyNumberFormat="1" applyFont="1" applyBorder="1" applyAlignment="1">
      <alignment horizontal="center"/>
    </xf>
    <xf numFmtId="4" fontId="3" fillId="0" borderId="50" xfId="14" applyNumberFormat="1" applyFont="1" applyBorder="1" applyAlignment="1">
      <alignment horizontal="center"/>
    </xf>
    <xf numFmtId="0" fontId="3" fillId="0" borderId="29" xfId="19" applyFont="1" applyBorder="1" applyAlignment="1">
      <alignment horizontal="center"/>
    </xf>
    <xf numFmtId="4" fontId="3" fillId="0" borderId="41" xfId="14" applyNumberFormat="1" applyFont="1" applyBorder="1" applyAlignment="1">
      <alignment horizontal="center"/>
    </xf>
    <xf numFmtId="4" fontId="3" fillId="0" borderId="8" xfId="14" applyNumberFormat="1" applyFont="1" applyBorder="1" applyAlignment="1">
      <alignment horizontal="center"/>
    </xf>
    <xf numFmtId="0" fontId="8" fillId="0" borderId="0" xfId="0" applyFont="1" applyProtection="1"/>
    <xf numFmtId="0" fontId="8" fillId="7" borderId="0" xfId="0" applyFont="1" applyFill="1" applyProtection="1">
      <protection locked="0"/>
    </xf>
    <xf numFmtId="17" fontId="8" fillId="7" borderId="0" xfId="0" applyNumberFormat="1" applyFont="1" applyFill="1" applyProtection="1">
      <protection locked="0"/>
    </xf>
    <xf numFmtId="0" fontId="8" fillId="7" borderId="0" xfId="0" applyFont="1" applyFill="1" applyAlignment="1" applyProtection="1">
      <alignment horizontal="center"/>
      <protection locked="0"/>
    </xf>
    <xf numFmtId="0" fontId="8" fillId="0" borderId="0" xfId="0" applyFont="1" applyAlignment="1" applyProtection="1">
      <alignment horizontal="left"/>
    </xf>
    <xf numFmtId="0" fontId="8" fillId="0" borderId="0" xfId="0" applyFont="1" applyFill="1" applyProtection="1"/>
    <xf numFmtId="0" fontId="8" fillId="0" borderId="0" xfId="0" applyFont="1" applyAlignment="1" applyProtection="1">
      <alignment horizontal="center"/>
    </xf>
    <xf numFmtId="4" fontId="12" fillId="0" borderId="0" xfId="0" applyNumberFormat="1" applyFont="1" applyProtection="1"/>
    <xf numFmtId="0" fontId="31" fillId="0" borderId="0" xfId="0" applyFont="1" applyProtection="1"/>
    <xf numFmtId="0" fontId="31" fillId="0" borderId="0" xfId="0" applyFont="1" applyAlignment="1" applyProtection="1">
      <alignment horizontal="center"/>
    </xf>
    <xf numFmtId="0" fontId="8" fillId="8" borderId="12" xfId="0" applyFont="1" applyFill="1" applyBorder="1" applyProtection="1"/>
    <xf numFmtId="0" fontId="29" fillId="8" borderId="9" xfId="0" applyFont="1" applyFill="1" applyBorder="1" applyAlignment="1" applyProtection="1">
      <alignment horizontal="center" wrapText="1"/>
    </xf>
    <xf numFmtId="0" fontId="8" fillId="0" borderId="15" xfId="0" applyFont="1" applyBorder="1" applyProtection="1"/>
    <xf numFmtId="0" fontId="8" fillId="8" borderId="15" xfId="0" applyFont="1" applyFill="1" applyBorder="1" applyProtection="1"/>
    <xf numFmtId="0" fontId="30" fillId="0" borderId="31" xfId="0" applyFont="1" applyBorder="1" applyProtection="1"/>
    <xf numFmtId="0" fontId="8" fillId="9" borderId="15" xfId="0" applyFont="1" applyFill="1" applyBorder="1" applyAlignment="1" applyProtection="1">
      <alignment horizontal="center"/>
    </xf>
    <xf numFmtId="0" fontId="8" fillId="9" borderId="15" xfId="0" applyFont="1" applyFill="1" applyBorder="1" applyProtection="1"/>
    <xf numFmtId="4" fontId="30" fillId="9" borderId="31" xfId="0" applyNumberFormat="1" applyFont="1" applyFill="1" applyBorder="1" applyAlignment="1" applyProtection="1">
      <alignment horizontal="right"/>
    </xf>
    <xf numFmtId="0" fontId="8" fillId="10" borderId="15" xfId="0" applyFont="1" applyFill="1" applyBorder="1" applyAlignment="1" applyProtection="1">
      <alignment horizontal="center"/>
    </xf>
    <xf numFmtId="0" fontId="8" fillId="10" borderId="15" xfId="0" applyFont="1" applyFill="1" applyBorder="1" applyProtection="1"/>
    <xf numFmtId="4" fontId="30" fillId="10" borderId="31" xfId="0" applyNumberFormat="1" applyFont="1" applyFill="1" applyBorder="1" applyAlignment="1" applyProtection="1">
      <alignment horizontal="right"/>
    </xf>
    <xf numFmtId="0" fontId="30" fillId="10" borderId="15" xfId="0" applyFont="1" applyFill="1" applyBorder="1" applyAlignment="1" applyProtection="1">
      <alignment horizontal="center"/>
    </xf>
    <xf numFmtId="0" fontId="30" fillId="10" borderId="15" xfId="0" applyFont="1" applyFill="1" applyBorder="1" applyProtection="1"/>
    <xf numFmtId="0" fontId="8" fillId="10" borderId="56" xfId="0" applyFont="1" applyFill="1" applyBorder="1" applyAlignment="1" applyProtection="1">
      <alignment horizontal="center"/>
    </xf>
    <xf numFmtId="0" fontId="8" fillId="10" borderId="56" xfId="0" applyFont="1" applyFill="1" applyBorder="1" applyProtection="1"/>
    <xf numFmtId="0" fontId="8" fillId="11" borderId="15" xfId="0" applyFont="1" applyFill="1" applyBorder="1" applyAlignment="1" applyProtection="1">
      <alignment horizontal="center"/>
    </xf>
    <xf numFmtId="0" fontId="8" fillId="11" borderId="15" xfId="0" applyFont="1" applyFill="1" applyBorder="1" applyProtection="1"/>
    <xf numFmtId="4" fontId="30" fillId="11" borderId="31" xfId="0" applyNumberFormat="1" applyFont="1" applyFill="1" applyBorder="1" applyAlignment="1" applyProtection="1">
      <alignment horizontal="right"/>
    </xf>
    <xf numFmtId="0" fontId="8" fillId="12" borderId="15" xfId="0" applyFont="1" applyFill="1" applyBorder="1" applyAlignment="1" applyProtection="1">
      <alignment horizontal="center"/>
    </xf>
    <xf numFmtId="0" fontId="8" fillId="12" borderId="15" xfId="0" applyFont="1" applyFill="1" applyBorder="1" applyProtection="1"/>
    <xf numFmtId="4" fontId="30" fillId="12" borderId="31" xfId="0" applyNumberFormat="1" applyFont="1" applyFill="1" applyBorder="1" applyAlignment="1" applyProtection="1">
      <alignment horizontal="right"/>
    </xf>
    <xf numFmtId="0" fontId="8" fillId="13" borderId="15" xfId="0" applyFont="1" applyFill="1" applyBorder="1" applyAlignment="1" applyProtection="1">
      <alignment horizontal="center"/>
    </xf>
    <xf numFmtId="0" fontId="8" fillId="13" borderId="15" xfId="0" applyFont="1" applyFill="1" applyBorder="1" applyProtection="1"/>
    <xf numFmtId="4" fontId="30" fillId="13" borderId="31" xfId="0" applyNumberFormat="1" applyFont="1" applyFill="1" applyBorder="1" applyAlignment="1" applyProtection="1">
      <alignment horizontal="right"/>
    </xf>
    <xf numFmtId="0" fontId="8" fillId="14" borderId="15" xfId="0" applyFont="1" applyFill="1" applyBorder="1" applyAlignment="1" applyProtection="1">
      <alignment horizontal="center"/>
    </xf>
    <xf numFmtId="0" fontId="8" fillId="14" borderId="15" xfId="0" applyFont="1" applyFill="1" applyBorder="1" applyProtection="1"/>
    <xf numFmtId="4" fontId="30" fillId="14" borderId="31" xfId="0" applyNumberFormat="1" applyFont="1" applyFill="1" applyBorder="1" applyAlignment="1" applyProtection="1">
      <alignment horizontal="right"/>
    </xf>
    <xf numFmtId="4" fontId="29" fillId="14" borderId="31" xfId="0" applyNumberFormat="1" applyFont="1" applyFill="1" applyBorder="1" applyAlignment="1" applyProtection="1">
      <alignment horizontal="right"/>
    </xf>
    <xf numFmtId="0" fontId="27" fillId="14" borderId="15" xfId="0" applyFont="1" applyFill="1" applyBorder="1" applyAlignment="1" applyProtection="1">
      <alignment horizontal="left"/>
    </xf>
    <xf numFmtId="3" fontId="27" fillId="14" borderId="31" xfId="0" applyNumberFormat="1" applyFont="1" applyFill="1" applyBorder="1" applyAlignment="1" applyProtection="1">
      <alignment horizontal="left"/>
    </xf>
    <xf numFmtId="0" fontId="27" fillId="13" borderId="15" xfId="0" applyFont="1" applyFill="1" applyBorder="1" applyAlignment="1" applyProtection="1">
      <alignment horizontal="left"/>
    </xf>
    <xf numFmtId="3" fontId="27" fillId="13" borderId="31" xfId="0" applyNumberFormat="1" applyFont="1" applyFill="1" applyBorder="1" applyAlignment="1" applyProtection="1">
      <alignment horizontal="left"/>
    </xf>
    <xf numFmtId="0" fontId="8" fillId="14" borderId="56" xfId="0" applyFont="1" applyFill="1" applyBorder="1" applyAlignment="1" applyProtection="1">
      <alignment horizontal="center"/>
    </xf>
    <xf numFmtId="0" fontId="8" fillId="14" borderId="56" xfId="0" applyFont="1" applyFill="1" applyBorder="1" applyProtection="1"/>
    <xf numFmtId="4" fontId="29" fillId="14" borderId="4" xfId="0" applyNumberFormat="1" applyFont="1" applyFill="1" applyBorder="1" applyAlignment="1" applyProtection="1">
      <alignment horizontal="right"/>
    </xf>
    <xf numFmtId="0" fontId="32" fillId="0" borderId="0" xfId="0" applyFont="1" applyFill="1" applyProtection="1"/>
    <xf numFmtId="0" fontId="32" fillId="0" borderId="0" xfId="0" applyFont="1" applyProtection="1"/>
    <xf numFmtId="0" fontId="30" fillId="0" borderId="15" xfId="0" applyFont="1" applyBorder="1" applyProtection="1"/>
    <xf numFmtId="4" fontId="30" fillId="9" borderId="15" xfId="0" applyNumberFormat="1" applyFont="1" applyFill="1" applyBorder="1" applyAlignment="1" applyProtection="1">
      <alignment horizontal="right"/>
    </xf>
    <xf numFmtId="4" fontId="30" fillId="10" borderId="15" xfId="0" applyNumberFormat="1" applyFont="1" applyFill="1" applyBorder="1" applyAlignment="1" applyProtection="1">
      <alignment horizontal="right"/>
    </xf>
    <xf numFmtId="4" fontId="30" fillId="11" borderId="15" xfId="0" applyNumberFormat="1" applyFont="1" applyFill="1" applyBorder="1" applyAlignment="1" applyProtection="1">
      <alignment horizontal="right"/>
    </xf>
    <xf numFmtId="4" fontId="30" fillId="12" borderId="15" xfId="0" applyNumberFormat="1" applyFont="1" applyFill="1" applyBorder="1" applyAlignment="1" applyProtection="1">
      <alignment horizontal="right"/>
    </xf>
    <xf numFmtId="4" fontId="30" fillId="13" borderId="15" xfId="0" applyNumberFormat="1" applyFont="1" applyFill="1" applyBorder="1" applyAlignment="1" applyProtection="1">
      <alignment horizontal="right"/>
    </xf>
    <xf numFmtId="4" fontId="30" fillId="14" borderId="15" xfId="0" applyNumberFormat="1" applyFont="1" applyFill="1" applyBorder="1" applyAlignment="1" applyProtection="1">
      <alignment horizontal="right"/>
    </xf>
    <xf numFmtId="4" fontId="29" fillId="14" borderId="15" xfId="0" applyNumberFormat="1" applyFont="1" applyFill="1" applyBorder="1" applyAlignment="1" applyProtection="1">
      <alignment horizontal="right"/>
    </xf>
    <xf numFmtId="3" fontId="27" fillId="14" borderId="15" xfId="0" applyNumberFormat="1" applyFont="1" applyFill="1" applyBorder="1" applyAlignment="1" applyProtection="1">
      <alignment horizontal="left"/>
    </xf>
    <xf numFmtId="3" fontId="27" fillId="13" borderId="15" xfId="0" applyNumberFormat="1" applyFont="1" applyFill="1" applyBorder="1" applyAlignment="1" applyProtection="1">
      <alignment horizontal="left"/>
    </xf>
    <xf numFmtId="4" fontId="29" fillId="14" borderId="56" xfId="0" applyNumberFormat="1" applyFont="1" applyFill="1" applyBorder="1" applyAlignment="1" applyProtection="1">
      <alignment horizontal="right"/>
    </xf>
    <xf numFmtId="0" fontId="11" fillId="0" borderId="0" xfId="0" applyFont="1"/>
    <xf numFmtId="0" fontId="1" fillId="0" borderId="25" xfId="20" applyFont="1" applyBorder="1" applyAlignment="1">
      <alignment horizontal="left" wrapText="1"/>
    </xf>
    <xf numFmtId="0" fontId="1" fillId="0" borderId="25" xfId="20" applyFont="1" applyBorder="1" applyAlignment="1">
      <alignment horizontal="left"/>
    </xf>
    <xf numFmtId="0" fontId="10" fillId="0" borderId="31" xfId="20" applyFont="1" applyBorder="1" applyAlignment="1">
      <alignment horizontal="center" wrapText="1"/>
    </xf>
    <xf numFmtId="0" fontId="10" fillId="0" borderId="57" xfId="20" applyFont="1" applyBorder="1" applyAlignment="1">
      <alignment horizontal="center"/>
    </xf>
    <xf numFmtId="0" fontId="10" fillId="0" borderId="32" xfId="20" applyFont="1" applyBorder="1" applyAlignment="1">
      <alignment horizontal="center"/>
    </xf>
    <xf numFmtId="0" fontId="10" fillId="0" borderId="58" xfId="20" applyFont="1" applyBorder="1" applyAlignment="1">
      <alignment horizontal="center"/>
    </xf>
    <xf numFmtId="0" fontId="1" fillId="4" borderId="24" xfId="20" applyFont="1" applyFill="1" applyBorder="1" applyAlignment="1" applyProtection="1">
      <alignment horizontal="center"/>
      <protection locked="0"/>
    </xf>
    <xf numFmtId="0" fontId="1" fillId="4" borderId="5" xfId="20" applyFont="1" applyFill="1" applyBorder="1" applyAlignment="1" applyProtection="1">
      <alignment horizontal="center"/>
      <protection locked="0"/>
    </xf>
    <xf numFmtId="0" fontId="1" fillId="4" borderId="25" xfId="20" applyFont="1" applyFill="1" applyBorder="1" applyAlignment="1" applyProtection="1">
      <alignment horizontal="center"/>
      <protection locked="0"/>
    </xf>
    <xf numFmtId="0" fontId="1" fillId="4" borderId="21" xfId="20" applyFont="1" applyFill="1" applyBorder="1" applyAlignment="1" applyProtection="1">
      <alignment horizontal="center"/>
      <protection locked="0"/>
    </xf>
    <xf numFmtId="0" fontId="1" fillId="4" borderId="22" xfId="20" applyFont="1" applyFill="1" applyBorder="1" applyAlignment="1" applyProtection="1">
      <alignment horizontal="center"/>
      <protection locked="0"/>
    </xf>
    <xf numFmtId="0" fontId="1" fillId="4" borderId="26" xfId="20" applyFont="1" applyFill="1" applyBorder="1" applyAlignment="1" applyProtection="1">
      <alignment horizontal="center"/>
      <protection locked="0"/>
    </xf>
    <xf numFmtId="0" fontId="10" fillId="15" borderId="24" xfId="20" applyFont="1" applyFill="1" applyBorder="1" applyAlignment="1">
      <alignment horizontal="center"/>
    </xf>
    <xf numFmtId="0" fontId="10" fillId="15" borderId="5" xfId="20" applyFont="1" applyFill="1" applyBorder="1" applyAlignment="1">
      <alignment horizontal="center"/>
    </xf>
    <xf numFmtId="0" fontId="10" fillId="15" borderId="25" xfId="20" applyFont="1" applyFill="1" applyBorder="1" applyAlignment="1">
      <alignment horizontal="center"/>
    </xf>
    <xf numFmtId="0" fontId="16" fillId="15" borderId="24" xfId="20" applyFont="1" applyFill="1" applyBorder="1" applyAlignment="1">
      <alignment horizontal="center"/>
    </xf>
    <xf numFmtId="0" fontId="16" fillId="15" borderId="5" xfId="20" applyFont="1" applyFill="1" applyBorder="1" applyAlignment="1">
      <alignment horizontal="center"/>
    </xf>
    <xf numFmtId="0" fontId="16" fillId="15" borderId="25" xfId="20" applyFont="1" applyFill="1" applyBorder="1" applyAlignment="1">
      <alignment horizontal="center"/>
    </xf>
    <xf numFmtId="0" fontId="16" fillId="15" borderId="24" xfId="20" applyFont="1" applyFill="1" applyBorder="1" applyAlignment="1">
      <alignment horizontal="center" wrapText="1"/>
    </xf>
    <xf numFmtId="0" fontId="16" fillId="15" borderId="5" xfId="20" applyFont="1" applyFill="1" applyBorder="1" applyAlignment="1">
      <alignment horizontal="center" wrapText="1"/>
    </xf>
    <xf numFmtId="0" fontId="16" fillId="15" borderId="25" xfId="20" applyFont="1" applyFill="1" applyBorder="1" applyAlignment="1">
      <alignment horizontal="center" wrapText="1"/>
    </xf>
    <xf numFmtId="0" fontId="1" fillId="15" borderId="24" xfId="20" applyFont="1" applyFill="1" applyBorder="1" applyAlignment="1" applyProtection="1">
      <alignment horizontal="center"/>
    </xf>
    <xf numFmtId="0" fontId="1" fillId="15" borderId="5" xfId="20" applyFont="1" applyFill="1" applyBorder="1" applyAlignment="1" applyProtection="1">
      <alignment horizontal="center"/>
    </xf>
    <xf numFmtId="0" fontId="1" fillId="15" borderId="25" xfId="20" applyFont="1" applyFill="1" applyBorder="1" applyAlignment="1" applyProtection="1">
      <alignment horizontal="center"/>
    </xf>
    <xf numFmtId="4" fontId="1" fillId="4" borderId="4" xfId="9" applyNumberFormat="1" applyFont="1" applyFill="1" applyBorder="1" applyAlignment="1" applyProtection="1">
      <alignment horizontal="center"/>
      <protection locked="0"/>
    </xf>
    <xf numFmtId="4" fontId="1" fillId="4" borderId="27" xfId="20" applyNumberFormat="1" applyFont="1" applyFill="1" applyBorder="1" applyAlignment="1" applyProtection="1">
      <alignment horizontal="center"/>
      <protection locked="0"/>
    </xf>
    <xf numFmtId="4" fontId="1" fillId="4" borderId="10" xfId="20" applyNumberFormat="1" applyFont="1" applyFill="1" applyBorder="1" applyAlignment="1" applyProtection="1">
      <alignment horizontal="center"/>
      <protection locked="0"/>
    </xf>
    <xf numFmtId="0" fontId="10" fillId="0" borderId="39" xfId="20" applyFont="1" applyBorder="1" applyAlignment="1">
      <alignment horizontal="left" wrapText="1"/>
    </xf>
    <xf numFmtId="0" fontId="1" fillId="0" borderId="3" xfId="20" applyFont="1" applyBorder="1" applyAlignment="1">
      <alignment horizontal="left"/>
    </xf>
    <xf numFmtId="0" fontId="1" fillId="0" borderId="40" xfId="20" applyFont="1" applyBorder="1" applyAlignment="1">
      <alignment horizontal="left" wrapText="1"/>
    </xf>
    <xf numFmtId="0" fontId="1" fillId="0" borderId="26" xfId="20" applyFont="1" applyBorder="1" applyAlignment="1">
      <alignment horizontal="left"/>
    </xf>
    <xf numFmtId="4" fontId="1" fillId="4" borderId="10" xfId="9" applyNumberFormat="1" applyFont="1" applyFill="1" applyBorder="1" applyAlignment="1" applyProtection="1">
      <protection locked="0"/>
    </xf>
    <xf numFmtId="4" fontId="1" fillId="4" borderId="30" xfId="9" applyNumberFormat="1" applyFont="1" applyFill="1" applyBorder="1" applyAlignment="1" applyProtection="1">
      <protection locked="0"/>
    </xf>
    <xf numFmtId="0" fontId="16" fillId="16" borderId="39" xfId="20" applyFont="1" applyFill="1" applyBorder="1" applyAlignment="1">
      <alignment horizontal="left"/>
    </xf>
    <xf numFmtId="0" fontId="16" fillId="16" borderId="40" xfId="20" applyFont="1" applyFill="1" applyBorder="1" applyAlignment="1">
      <alignment horizontal="left" wrapText="1"/>
    </xf>
    <xf numFmtId="0" fontId="16" fillId="16" borderId="36" xfId="20" applyFont="1" applyFill="1" applyBorder="1" applyAlignment="1">
      <alignment horizontal="left" wrapText="1"/>
    </xf>
    <xf numFmtId="0" fontId="16" fillId="16" borderId="42" xfId="20" applyFont="1" applyFill="1" applyBorder="1" applyAlignment="1">
      <alignment horizontal="left"/>
    </xf>
    <xf numFmtId="0" fontId="16" fillId="16" borderId="3" xfId="20" applyFont="1" applyFill="1" applyBorder="1" applyAlignment="1">
      <alignment horizontal="left"/>
    </xf>
    <xf numFmtId="0" fontId="1" fillId="0" borderId="46" xfId="20" applyFont="1" applyFill="1" applyBorder="1" applyProtection="1"/>
    <xf numFmtId="0" fontId="1" fillId="0" borderId="42" xfId="20" applyNumberFormat="1" applyFont="1" applyBorder="1" applyAlignment="1">
      <alignment wrapText="1"/>
    </xf>
    <xf numFmtId="0" fontId="14" fillId="0" borderId="10" xfId="20" applyFont="1" applyBorder="1" applyAlignment="1">
      <alignment wrapText="1"/>
    </xf>
    <xf numFmtId="0" fontId="14" fillId="0" borderId="31" xfId="20" applyFont="1" applyBorder="1" applyAlignment="1">
      <alignment vertical="distributed" wrapText="1"/>
    </xf>
    <xf numFmtId="0" fontId="10" fillId="4" borderId="4" xfId="20" applyFont="1" applyFill="1" applyBorder="1" applyAlignment="1" applyProtection="1">
      <alignment horizontal="center" wrapText="1"/>
      <protection locked="0"/>
    </xf>
    <xf numFmtId="0" fontId="10" fillId="0" borderId="4" xfId="20" applyFont="1" applyFill="1" applyBorder="1" applyAlignment="1">
      <alignment horizontal="center" wrapText="1"/>
    </xf>
    <xf numFmtId="17" fontId="10" fillId="0" borderId="4" xfId="20" applyNumberFormat="1" applyFont="1" applyFill="1" applyBorder="1" applyAlignment="1">
      <alignment horizontal="center" wrapText="1"/>
    </xf>
    <xf numFmtId="17" fontId="10" fillId="6" borderId="4" xfId="20" applyNumberFormat="1" applyFont="1" applyFill="1" applyBorder="1" applyAlignment="1">
      <alignment horizontal="center" wrapText="1"/>
    </xf>
    <xf numFmtId="178" fontId="10" fillId="4" borderId="43" xfId="20" applyNumberFormat="1" applyFont="1" applyFill="1" applyBorder="1" applyAlignment="1" applyProtection="1">
      <alignment horizontal="center" wrapText="1"/>
      <protection locked="0"/>
    </xf>
    <xf numFmtId="178" fontId="37" fillId="4" borderId="4" xfId="20" applyNumberFormat="1" applyFont="1" applyFill="1" applyBorder="1" applyAlignment="1" applyProtection="1">
      <alignment horizontal="center" wrapText="1"/>
      <protection locked="0"/>
    </xf>
    <xf numFmtId="0" fontId="10" fillId="4" borderId="43" xfId="20" applyFont="1" applyFill="1" applyBorder="1" applyAlignment="1" applyProtection="1">
      <alignment horizontal="center"/>
      <protection locked="0"/>
    </xf>
    <xf numFmtId="0" fontId="37" fillId="4" borderId="4" xfId="20" applyFont="1" applyFill="1" applyBorder="1" applyAlignment="1" applyProtection="1">
      <alignment horizontal="center"/>
      <protection locked="0"/>
    </xf>
    <xf numFmtId="174" fontId="10" fillId="0" borderId="4" xfId="20" applyNumberFormat="1" applyFont="1" applyFill="1" applyBorder="1" applyAlignment="1" applyProtection="1">
      <alignment horizontal="center"/>
    </xf>
    <xf numFmtId="174" fontId="10" fillId="0" borderId="4" xfId="20" applyNumberFormat="1" applyFont="1" applyFill="1" applyBorder="1" applyAlignment="1">
      <alignment horizontal="center"/>
    </xf>
    <xf numFmtId="3" fontId="10" fillId="7" borderId="43" xfId="20" applyNumberFormat="1" applyFont="1" applyFill="1" applyBorder="1" applyAlignment="1" applyProtection="1">
      <alignment horizontal="center"/>
      <protection locked="0"/>
    </xf>
    <xf numFmtId="0" fontId="10" fillId="0" borderId="4" xfId="20" applyFont="1" applyFill="1" applyBorder="1" applyAlignment="1">
      <alignment horizontal="center"/>
    </xf>
    <xf numFmtId="171" fontId="37" fillId="4" borderId="9" xfId="20" applyNumberFormat="1" applyFont="1" applyFill="1" applyBorder="1" applyAlignment="1" applyProtection="1">
      <alignment horizontal="center"/>
      <protection locked="0"/>
    </xf>
    <xf numFmtId="0" fontId="10" fillId="4" borderId="10" xfId="20" applyFont="1" applyFill="1" applyBorder="1" applyAlignment="1" applyProtection="1">
      <alignment horizontal="center"/>
      <protection locked="0"/>
    </xf>
    <xf numFmtId="0" fontId="37" fillId="4" borderId="10" xfId="20" applyFont="1" applyFill="1" applyBorder="1" applyAlignment="1" applyProtection="1">
      <alignment horizontal="center"/>
      <protection locked="0"/>
    </xf>
    <xf numFmtId="0" fontId="3" fillId="0" borderId="31" xfId="0" applyFont="1" applyBorder="1" applyAlignment="1">
      <alignment vertical="top"/>
    </xf>
    <xf numFmtId="2" fontId="10" fillId="4" borderId="10" xfId="20" applyNumberFormat="1" applyFont="1" applyFill="1" applyBorder="1" applyAlignment="1" applyProtection="1">
      <alignment horizontal="center" wrapText="1"/>
      <protection locked="0"/>
    </xf>
    <xf numFmtId="0" fontId="3" fillId="0" borderId="31" xfId="0" applyFont="1" applyBorder="1" applyAlignment="1"/>
    <xf numFmtId="171" fontId="10" fillId="5" borderId="27" xfId="20" applyNumberFormat="1" applyFont="1" applyFill="1" applyBorder="1" applyAlignment="1" applyProtection="1">
      <alignment horizontal="center"/>
    </xf>
    <xf numFmtId="171" fontId="10" fillId="5" borderId="10" xfId="20" applyNumberFormat="1" applyFont="1" applyFill="1" applyBorder="1" applyAlignment="1" applyProtection="1">
      <alignment horizontal="center"/>
    </xf>
    <xf numFmtId="0" fontId="38" fillId="5" borderId="0" xfId="20" applyFont="1" applyFill="1"/>
    <xf numFmtId="171" fontId="10" fillId="5" borderId="30" xfId="20" applyNumberFormat="1" applyFont="1" applyFill="1" applyBorder="1" applyAlignment="1" applyProtection="1">
      <alignment horizontal="center"/>
    </xf>
    <xf numFmtId="171" fontId="10" fillId="5" borderId="46" xfId="20" applyNumberFormat="1" applyFont="1" applyFill="1" applyBorder="1" applyAlignment="1" applyProtection="1">
      <alignment horizontal="center"/>
    </xf>
    <xf numFmtId="4" fontId="1" fillId="4" borderId="8" xfId="20" applyNumberFormat="1" applyFont="1" applyFill="1" applyBorder="1" applyProtection="1">
      <protection locked="0"/>
    </xf>
    <xf numFmtId="4" fontId="1" fillId="4" borderId="29" xfId="20" applyNumberFormat="1" applyFont="1" applyFill="1" applyBorder="1" applyProtection="1">
      <protection locked="0"/>
    </xf>
    <xf numFmtId="4" fontId="1" fillId="4" borderId="27" xfId="20" applyNumberFormat="1" applyFont="1" applyFill="1" applyBorder="1" applyProtection="1">
      <protection locked="0"/>
    </xf>
    <xf numFmtId="4" fontId="1" fillId="4" borderId="10" xfId="20" applyNumberFormat="1" applyFont="1" applyFill="1" applyBorder="1" applyProtection="1">
      <protection locked="0"/>
    </xf>
    <xf numFmtId="4" fontId="1" fillId="4" borderId="50" xfId="20" applyNumberFormat="1" applyFont="1" applyFill="1" applyBorder="1" applyProtection="1">
      <protection locked="0"/>
    </xf>
    <xf numFmtId="4" fontId="1" fillId="4" borderId="30" xfId="20" applyNumberFormat="1" applyFont="1" applyFill="1" applyBorder="1" applyProtection="1">
      <protection locked="0"/>
    </xf>
    <xf numFmtId="4" fontId="38" fillId="5" borderId="0" xfId="0" applyNumberFormat="1" applyFont="1" applyFill="1"/>
    <xf numFmtId="4" fontId="1" fillId="5" borderId="10" xfId="20" applyNumberFormat="1" applyFont="1" applyFill="1" applyBorder="1" applyProtection="1"/>
    <xf numFmtId="4" fontId="24" fillId="4" borderId="10" xfId="20" applyNumberFormat="1" applyFont="1" applyFill="1" applyBorder="1" applyProtection="1">
      <protection locked="0"/>
    </xf>
    <xf numFmtId="0" fontId="3" fillId="0" borderId="11" xfId="0" applyFont="1" applyBorder="1" applyAlignment="1"/>
    <xf numFmtId="17" fontId="10" fillId="0" borderId="43" xfId="20" applyNumberFormat="1" applyFont="1" applyFill="1" applyBorder="1" applyAlignment="1">
      <alignment horizontal="center" wrapText="1"/>
    </xf>
    <xf numFmtId="4" fontId="1" fillId="0" borderId="6" xfId="20" applyNumberFormat="1" applyFont="1" applyBorder="1" applyAlignment="1">
      <alignment horizontal="right"/>
    </xf>
    <xf numFmtId="4" fontId="1" fillId="0" borderId="5" xfId="20" applyNumberFormat="1" applyFont="1" applyBorder="1" applyAlignment="1">
      <alignment horizontal="right"/>
    </xf>
    <xf numFmtId="4" fontId="1" fillId="0" borderId="18" xfId="20" applyNumberFormat="1" applyFont="1" applyBorder="1" applyAlignment="1">
      <alignment horizontal="right"/>
    </xf>
    <xf numFmtId="4" fontId="1" fillId="0" borderId="52" xfId="20" applyNumberFormat="1" applyFont="1" applyBorder="1" applyAlignment="1">
      <alignment horizontal="right"/>
    </xf>
    <xf numFmtId="4" fontId="10" fillId="0" borderId="54" xfId="20" applyNumberFormat="1" applyFont="1" applyBorder="1" applyAlignment="1">
      <alignment horizontal="right"/>
    </xf>
    <xf numFmtId="4" fontId="16" fillId="0" borderId="51" xfId="20" applyNumberFormat="1" applyFont="1" applyBorder="1" applyAlignment="1">
      <alignment horizontal="right"/>
    </xf>
    <xf numFmtId="4" fontId="16" fillId="0" borderId="6" xfId="20" applyNumberFormat="1" applyFont="1" applyBorder="1" applyAlignment="1">
      <alignment horizontal="right"/>
    </xf>
    <xf numFmtId="4" fontId="16" fillId="0" borderId="18" xfId="20" applyNumberFormat="1" applyFont="1" applyBorder="1" applyAlignment="1">
      <alignment horizontal="right"/>
    </xf>
    <xf numFmtId="4" fontId="16" fillId="0" borderId="5" xfId="20" applyNumberFormat="1" applyFont="1" applyBorder="1" applyAlignment="1">
      <alignment horizontal="right"/>
    </xf>
    <xf numFmtId="4" fontId="16" fillId="5" borderId="5" xfId="20" applyNumberFormat="1" applyFont="1" applyFill="1" applyBorder="1" applyAlignment="1">
      <alignment horizontal="right"/>
    </xf>
    <xf numFmtId="0" fontId="39" fillId="5" borderId="0" xfId="20" applyFont="1" applyFill="1"/>
    <xf numFmtId="4" fontId="22" fillId="0" borderId="1" xfId="20" applyNumberFormat="1" applyFont="1" applyBorder="1" applyAlignment="1">
      <alignment horizontal="right"/>
    </xf>
    <xf numFmtId="4" fontId="16" fillId="0" borderId="41" xfId="20" applyNumberFormat="1" applyFont="1" applyBorder="1"/>
    <xf numFmtId="4" fontId="16" fillId="0" borderId="32" xfId="20" applyNumberFormat="1" applyFont="1" applyBorder="1"/>
    <xf numFmtId="4" fontId="16" fillId="0" borderId="39" xfId="20" applyNumberFormat="1" applyFont="1" applyBorder="1"/>
    <xf numFmtId="0" fontId="1" fillId="5" borderId="0" xfId="20" applyFont="1" applyFill="1"/>
    <xf numFmtId="4" fontId="16" fillId="5" borderId="5" xfId="20" applyNumberFormat="1" applyFont="1" applyFill="1" applyBorder="1"/>
    <xf numFmtId="4" fontId="16" fillId="5" borderId="35" xfId="20" applyNumberFormat="1" applyFont="1" applyFill="1" applyBorder="1"/>
    <xf numFmtId="1" fontId="10" fillId="4" borderId="7" xfId="20" applyNumberFormat="1" applyFont="1" applyFill="1" applyBorder="1" applyAlignment="1" applyProtection="1">
      <alignment horizontal="center" wrapText="1"/>
      <protection locked="0"/>
    </xf>
    <xf numFmtId="1" fontId="10" fillId="4" borderId="59" xfId="20" applyNumberFormat="1" applyFont="1" applyFill="1" applyBorder="1" applyAlignment="1" applyProtection="1">
      <alignment horizontal="center" wrapText="1"/>
      <protection locked="0"/>
    </xf>
    <xf numFmtId="0" fontId="16" fillId="16" borderId="42" xfId="20" applyFont="1" applyFill="1" applyBorder="1" applyAlignment="1">
      <alignment wrapText="1"/>
    </xf>
    <xf numFmtId="2" fontId="10" fillId="4" borderId="50" xfId="20" applyNumberFormat="1" applyFont="1" applyFill="1" applyBorder="1" applyAlignment="1" applyProtection="1">
      <alignment horizontal="center" wrapText="1"/>
      <protection locked="0"/>
    </xf>
    <xf numFmtId="2" fontId="10" fillId="4" borderId="30" xfId="20" applyNumberFormat="1" applyFont="1" applyFill="1" applyBorder="1" applyAlignment="1" applyProtection="1">
      <alignment horizontal="center" wrapText="1"/>
      <protection locked="0"/>
    </xf>
    <xf numFmtId="3" fontId="1" fillId="7" borderId="8" xfId="9" applyNumberFormat="1" applyFont="1" applyFill="1" applyBorder="1" applyAlignment="1" applyProtection="1">
      <alignment horizontal="center"/>
      <protection locked="0"/>
    </xf>
    <xf numFmtId="3" fontId="1" fillId="7" borderId="50" xfId="9" applyNumberFormat="1" applyFont="1" applyFill="1" applyBorder="1" applyAlignment="1" applyProtection="1">
      <alignment horizontal="center"/>
      <protection locked="0"/>
    </xf>
    <xf numFmtId="4" fontId="10" fillId="4" borderId="10" xfId="20" applyNumberFormat="1" applyFont="1" applyFill="1" applyBorder="1" applyAlignment="1" applyProtection="1">
      <alignment horizontal="right"/>
      <protection locked="0"/>
    </xf>
    <xf numFmtId="4" fontId="37" fillId="4" borderId="10" xfId="20" applyNumberFormat="1" applyFont="1" applyFill="1" applyBorder="1" applyAlignment="1" applyProtection="1">
      <alignment horizontal="right"/>
      <protection locked="0"/>
    </xf>
    <xf numFmtId="171" fontId="37" fillId="0" borderId="10" xfId="20" applyNumberFormat="1" applyFont="1" applyFill="1" applyBorder="1" applyAlignment="1" applyProtection="1">
      <alignment horizontal="center"/>
    </xf>
    <xf numFmtId="171" fontId="37" fillId="0" borderId="30" xfId="20" applyNumberFormat="1" applyFont="1" applyFill="1" applyBorder="1" applyAlignment="1" applyProtection="1">
      <alignment horizontal="center"/>
    </xf>
    <xf numFmtId="0" fontId="14" fillId="0" borderId="31" xfId="20" applyFont="1" applyBorder="1" applyAlignment="1">
      <alignment horizontal="center" vertical="top" textRotation="180"/>
    </xf>
    <xf numFmtId="0" fontId="23" fillId="0" borderId="0" xfId="20" applyFont="1"/>
    <xf numFmtId="4" fontId="23" fillId="0" borderId="0" xfId="20" applyNumberFormat="1" applyFont="1"/>
    <xf numFmtId="0" fontId="1" fillId="0" borderId="60" xfId="20" applyFont="1" applyBorder="1" applyAlignment="1">
      <alignment horizontal="center"/>
    </xf>
    <xf numFmtId="0" fontId="16" fillId="15" borderId="21" xfId="20" applyFont="1" applyFill="1" applyBorder="1" applyAlignment="1">
      <alignment horizontal="center" wrapText="1"/>
    </xf>
    <xf numFmtId="0" fontId="16" fillId="15" borderId="22" xfId="20" applyFont="1" applyFill="1" applyBorder="1" applyAlignment="1">
      <alignment horizontal="center" wrapText="1"/>
    </xf>
    <xf numFmtId="0" fontId="16" fillId="15" borderId="26" xfId="20" applyFont="1" applyFill="1" applyBorder="1" applyAlignment="1">
      <alignment horizontal="center" wrapText="1"/>
    </xf>
    <xf numFmtId="0" fontId="3" fillId="0" borderId="11" xfId="0" applyFont="1" applyBorder="1" applyAlignment="1">
      <alignment vertical="top"/>
    </xf>
    <xf numFmtId="0" fontId="16" fillId="15" borderId="21" xfId="20" applyFont="1" applyFill="1" applyBorder="1" applyAlignment="1">
      <alignment horizontal="center"/>
    </xf>
    <xf numFmtId="0" fontId="16" fillId="15" borderId="22" xfId="20" applyFont="1" applyFill="1" applyBorder="1" applyAlignment="1">
      <alignment horizontal="center"/>
    </xf>
    <xf numFmtId="0" fontId="16" fillId="15" borderId="26" xfId="20" applyFont="1" applyFill="1" applyBorder="1" applyAlignment="1">
      <alignment horizontal="center"/>
    </xf>
    <xf numFmtId="0" fontId="1" fillId="0" borderId="63" xfId="20" applyFont="1" applyBorder="1" applyAlignment="1">
      <alignment horizontal="center"/>
    </xf>
    <xf numFmtId="0" fontId="10" fillId="0" borderId="4" xfId="20" applyFont="1" applyBorder="1"/>
    <xf numFmtId="0" fontId="1" fillId="0" borderId="29" xfId="20" applyFont="1" applyBorder="1"/>
    <xf numFmtId="0" fontId="1" fillId="0" borderId="10" xfId="20" applyFont="1" applyBorder="1"/>
    <xf numFmtId="0" fontId="1" fillId="0" borderId="22" xfId="20" applyFont="1" applyBorder="1" applyAlignment="1">
      <alignment horizontal="center"/>
    </xf>
    <xf numFmtId="0" fontId="1" fillId="0" borderId="30" xfId="20" applyFont="1" applyBorder="1"/>
    <xf numFmtId="0" fontId="1" fillId="0" borderId="39" xfId="20" applyFont="1" applyBorder="1" applyAlignment="1">
      <alignment horizontal="center"/>
    </xf>
    <xf numFmtId="0" fontId="1" fillId="0" borderId="35" xfId="20" applyFont="1" applyBorder="1" applyAlignment="1">
      <alignment horizontal="center"/>
    </xf>
    <xf numFmtId="0" fontId="1" fillId="0" borderId="36" xfId="20" applyFont="1" applyBorder="1" applyAlignment="1">
      <alignment horizontal="center"/>
    </xf>
    <xf numFmtId="0" fontId="16" fillId="0" borderId="29" xfId="20" applyFont="1" applyBorder="1"/>
    <xf numFmtId="0" fontId="16" fillId="0" borderId="10" xfId="20" applyFont="1" applyBorder="1"/>
    <xf numFmtId="0" fontId="16" fillId="0" borderId="30" xfId="20" applyFont="1" applyBorder="1"/>
    <xf numFmtId="4" fontId="16" fillId="4" borderId="31" xfId="20" applyNumberFormat="1" applyFont="1" applyFill="1" applyBorder="1" applyProtection="1">
      <protection locked="0"/>
    </xf>
    <xf numFmtId="0" fontId="1" fillId="0" borderId="34" xfId="20" applyFont="1" applyBorder="1" applyAlignment="1">
      <alignment horizontal="center"/>
    </xf>
    <xf numFmtId="4" fontId="16" fillId="4" borderId="31" xfId="20" applyNumberFormat="1" applyFont="1" applyFill="1" applyBorder="1" applyAlignment="1" applyProtection="1">
      <alignment wrapText="1"/>
      <protection locked="0"/>
    </xf>
    <xf numFmtId="0" fontId="1" fillId="0" borderId="27" xfId="20" applyFont="1" applyBorder="1"/>
    <xf numFmtId="0" fontId="1" fillId="0" borderId="50" xfId="20" applyFont="1" applyBorder="1"/>
    <xf numFmtId="0" fontId="10" fillId="0" borderId="33" xfId="20" applyFont="1" applyBorder="1" applyAlignment="1">
      <alignment horizontal="left"/>
    </xf>
    <xf numFmtId="0" fontId="1" fillId="0" borderId="30" xfId="20" applyFont="1" applyBorder="1" applyAlignment="1">
      <alignment horizontal="center"/>
    </xf>
    <xf numFmtId="4" fontId="1" fillId="0" borderId="64" xfId="20" applyNumberFormat="1" applyFont="1" applyBorder="1" applyAlignment="1">
      <alignment horizontal="right"/>
    </xf>
    <xf numFmtId="0" fontId="1" fillId="0" borderId="65" xfId="20" applyFont="1" applyBorder="1" applyAlignment="1">
      <alignment horizontal="center"/>
    </xf>
    <xf numFmtId="0" fontId="42" fillId="0" borderId="0" xfId="20" applyFont="1" applyAlignment="1">
      <alignment horizontal="center" wrapText="1"/>
    </xf>
    <xf numFmtId="17" fontId="43" fillId="0" borderId="4" xfId="20" applyNumberFormat="1" applyFont="1" applyFill="1" applyBorder="1" applyAlignment="1">
      <alignment horizontal="center" wrapText="1"/>
    </xf>
    <xf numFmtId="0" fontId="1" fillId="0" borderId="18" xfId="20" applyFont="1" applyBorder="1" applyAlignment="1">
      <alignment horizontal="center"/>
    </xf>
    <xf numFmtId="0" fontId="1" fillId="0" borderId="52" xfId="20" applyFont="1" applyBorder="1" applyAlignment="1">
      <alignment horizontal="center"/>
    </xf>
    <xf numFmtId="0" fontId="1" fillId="0" borderId="66" xfId="20" applyFont="1" applyBorder="1" applyAlignment="1">
      <alignment horizontal="center"/>
    </xf>
    <xf numFmtId="0" fontId="1" fillId="0" borderId="37" xfId="20" applyFont="1" applyBorder="1" applyAlignment="1">
      <alignment horizontal="center"/>
    </xf>
    <xf numFmtId="0" fontId="1" fillId="0" borderId="28" xfId="20" applyFont="1" applyBorder="1" applyAlignment="1">
      <alignment horizontal="center"/>
    </xf>
    <xf numFmtId="0" fontId="10" fillId="0" borderId="1" xfId="20" applyFont="1" applyFill="1" applyBorder="1" applyAlignment="1">
      <alignment horizontal="center" wrapText="1"/>
    </xf>
    <xf numFmtId="0" fontId="10" fillId="0" borderId="63" xfId="20" applyFont="1" applyFill="1" applyBorder="1" applyAlignment="1">
      <alignment horizontal="center" wrapText="1"/>
    </xf>
    <xf numFmtId="0" fontId="1" fillId="0" borderId="41" xfId="20" applyFont="1" applyBorder="1" applyAlignment="1">
      <alignment horizontal="center"/>
    </xf>
    <xf numFmtId="0" fontId="10" fillId="0" borderId="1" xfId="20" applyFont="1" applyBorder="1" applyAlignment="1">
      <alignment horizontal="center"/>
    </xf>
    <xf numFmtId="0" fontId="10" fillId="0" borderId="63" xfId="20" applyFont="1" applyBorder="1" applyAlignment="1">
      <alignment horizontal="center"/>
    </xf>
    <xf numFmtId="0" fontId="1" fillId="0" borderId="53" xfId="20" applyFont="1" applyBorder="1" applyAlignment="1">
      <alignment horizontal="center"/>
    </xf>
    <xf numFmtId="0" fontId="1" fillId="0" borderId="62" xfId="20" applyFont="1" applyBorder="1" applyAlignment="1">
      <alignment horizontal="center"/>
    </xf>
    <xf numFmtId="0" fontId="16" fillId="0" borderId="41" xfId="20" applyFont="1" applyBorder="1" applyAlignment="1">
      <alignment horizontal="center"/>
    </xf>
    <xf numFmtId="0" fontId="16" fillId="0" borderId="32" xfId="20" applyFont="1" applyBorder="1" applyAlignment="1">
      <alignment horizontal="center"/>
    </xf>
    <xf numFmtId="0" fontId="16" fillId="0" borderId="18" xfId="20" applyFont="1" applyBorder="1" applyAlignment="1">
      <alignment horizontal="center"/>
    </xf>
    <xf numFmtId="0" fontId="16" fillId="0" borderId="5" xfId="20" applyFont="1" applyBorder="1" applyAlignment="1">
      <alignment horizontal="center"/>
    </xf>
    <xf numFmtId="0" fontId="16" fillId="0" borderId="52" xfId="20" applyFont="1" applyBorder="1" applyAlignment="1">
      <alignment horizontal="center"/>
    </xf>
    <xf numFmtId="0" fontId="16" fillId="0" borderId="22" xfId="20" applyFont="1" applyBorder="1" applyAlignment="1">
      <alignment horizontal="center"/>
    </xf>
    <xf numFmtId="0" fontId="16" fillId="0" borderId="64" xfId="20" applyFont="1" applyBorder="1" applyAlignment="1">
      <alignment horizontal="left"/>
    </xf>
    <xf numFmtId="0" fontId="16" fillId="0" borderId="61" xfId="20" applyFont="1" applyBorder="1" applyAlignment="1">
      <alignment horizontal="center"/>
    </xf>
    <xf numFmtId="0" fontId="16" fillId="0" borderId="61" xfId="20" applyFont="1" applyBorder="1" applyAlignment="1">
      <alignment horizontal="right"/>
    </xf>
    <xf numFmtId="0" fontId="16" fillId="0" borderId="41" xfId="20" applyFont="1" applyBorder="1" applyAlignment="1">
      <alignment horizontal="center" wrapText="1"/>
    </xf>
    <xf numFmtId="0" fontId="16" fillId="0" borderId="32" xfId="20" applyFont="1" applyBorder="1" applyAlignment="1">
      <alignment horizontal="center" wrapText="1"/>
    </xf>
    <xf numFmtId="0" fontId="23" fillId="0" borderId="42" xfId="20" applyFont="1" applyBorder="1"/>
    <xf numFmtId="4" fontId="23" fillId="0" borderId="42" xfId="20" applyNumberFormat="1" applyFont="1" applyBorder="1"/>
    <xf numFmtId="4" fontId="10" fillId="0" borderId="1" xfId="20" applyNumberFormat="1" applyFont="1" applyBorder="1" applyAlignment="1">
      <alignment horizontal="right"/>
    </xf>
    <xf numFmtId="17" fontId="31" fillId="0" borderId="0" xfId="0" applyNumberFormat="1" applyFont="1" applyFill="1" applyProtection="1"/>
    <xf numFmtId="0" fontId="47" fillId="0" borderId="0" xfId="0" applyFont="1" applyAlignment="1" applyProtection="1">
      <alignment horizontal="center"/>
    </xf>
    <xf numFmtId="0" fontId="29" fillId="8" borderId="68" xfId="0" applyFont="1" applyFill="1" applyBorder="1" applyAlignment="1" applyProtection="1">
      <alignment horizontal="center" wrapText="1"/>
    </xf>
    <xf numFmtId="0" fontId="31" fillId="0" borderId="12" xfId="0" applyFont="1" applyBorder="1" applyProtection="1"/>
    <xf numFmtId="0" fontId="31" fillId="0" borderId="14" xfId="0" applyFont="1" applyBorder="1" applyProtection="1"/>
    <xf numFmtId="0" fontId="31" fillId="0" borderId="15" xfId="0" applyFont="1" applyBorder="1" applyProtection="1"/>
    <xf numFmtId="0" fontId="31" fillId="0" borderId="19" xfId="0" applyFont="1" applyBorder="1" applyProtection="1"/>
    <xf numFmtId="0" fontId="8" fillId="0" borderId="15" xfId="0" applyFont="1" applyFill="1" applyBorder="1" applyProtection="1"/>
    <xf numFmtId="0" fontId="30" fillId="0" borderId="69" xfId="0" applyFont="1" applyBorder="1" applyProtection="1"/>
    <xf numFmtId="4" fontId="30" fillId="9" borderId="69" xfId="0" applyNumberFormat="1" applyFont="1" applyFill="1" applyBorder="1" applyAlignment="1" applyProtection="1">
      <alignment horizontal="right"/>
    </xf>
    <xf numFmtId="4" fontId="30" fillId="10" borderId="69" xfId="0" applyNumberFormat="1" applyFont="1" applyFill="1" applyBorder="1" applyAlignment="1" applyProtection="1">
      <alignment horizontal="right"/>
    </xf>
    <xf numFmtId="0" fontId="31" fillId="0" borderId="55" xfId="0" applyFont="1" applyBorder="1" applyProtection="1"/>
    <xf numFmtId="0" fontId="31" fillId="0" borderId="49" xfId="0" applyFont="1" applyBorder="1" applyProtection="1"/>
    <xf numFmtId="0" fontId="8" fillId="9" borderId="56" xfId="0" applyFont="1" applyFill="1" applyBorder="1" applyAlignment="1" applyProtection="1">
      <alignment horizontal="center"/>
    </xf>
    <xf numFmtId="0" fontId="8" fillId="9" borderId="56" xfId="0" applyFont="1" applyFill="1" applyBorder="1" applyProtection="1"/>
    <xf numFmtId="4" fontId="30" fillId="9" borderId="4" xfId="0" applyNumberFormat="1" applyFont="1" applyFill="1" applyBorder="1" applyAlignment="1" applyProtection="1">
      <alignment horizontal="right"/>
    </xf>
    <xf numFmtId="4" fontId="30" fillId="9" borderId="67" xfId="0" applyNumberFormat="1" applyFont="1" applyFill="1" applyBorder="1" applyAlignment="1" applyProtection="1">
      <alignment horizontal="right"/>
    </xf>
    <xf numFmtId="4" fontId="30" fillId="12" borderId="69" xfId="0" applyNumberFormat="1" applyFont="1" applyFill="1" applyBorder="1" applyAlignment="1" applyProtection="1">
      <alignment horizontal="right"/>
    </xf>
    <xf numFmtId="4" fontId="30" fillId="11" borderId="69" xfId="0" applyNumberFormat="1" applyFont="1" applyFill="1" applyBorder="1" applyAlignment="1" applyProtection="1">
      <alignment horizontal="right"/>
    </xf>
    <xf numFmtId="0" fontId="8" fillId="11" borderId="56" xfId="0" applyFont="1" applyFill="1" applyBorder="1" applyAlignment="1" applyProtection="1">
      <alignment horizontal="center"/>
    </xf>
    <xf numFmtId="0" fontId="8" fillId="11" borderId="56" xfId="0" applyFont="1" applyFill="1" applyBorder="1" applyProtection="1"/>
    <xf numFmtId="4" fontId="30" fillId="11" borderId="4" xfId="0" applyNumberFormat="1" applyFont="1" applyFill="1" applyBorder="1" applyAlignment="1" applyProtection="1">
      <alignment horizontal="right"/>
    </xf>
    <xf numFmtId="4" fontId="30" fillId="11" borderId="67" xfId="0" applyNumberFormat="1" applyFont="1" applyFill="1" applyBorder="1" applyAlignment="1" applyProtection="1">
      <alignment horizontal="right"/>
    </xf>
    <xf numFmtId="4" fontId="30" fillId="14" borderId="69" xfId="0" applyNumberFormat="1" applyFont="1" applyFill="1" applyBorder="1" applyAlignment="1" applyProtection="1">
      <alignment horizontal="right"/>
    </xf>
    <xf numFmtId="4" fontId="30" fillId="13" borderId="69" xfId="0" applyNumberFormat="1" applyFont="1" applyFill="1" applyBorder="1" applyAlignment="1" applyProtection="1">
      <alignment horizontal="right"/>
    </xf>
    <xf numFmtId="4" fontId="29" fillId="14" borderId="69" xfId="0" applyNumberFormat="1" applyFont="1" applyFill="1" applyBorder="1" applyAlignment="1" applyProtection="1">
      <alignment horizontal="right"/>
    </xf>
    <xf numFmtId="3" fontId="27" fillId="14" borderId="69" xfId="0" applyNumberFormat="1" applyFont="1" applyFill="1" applyBorder="1" applyAlignment="1" applyProtection="1">
      <alignment horizontal="left"/>
    </xf>
    <xf numFmtId="3" fontId="27" fillId="13" borderId="69" xfId="0" applyNumberFormat="1" applyFont="1" applyFill="1" applyBorder="1" applyAlignment="1" applyProtection="1">
      <alignment horizontal="left"/>
    </xf>
    <xf numFmtId="4" fontId="29" fillId="14" borderId="67" xfId="0" applyNumberFormat="1" applyFont="1" applyFill="1" applyBorder="1" applyAlignment="1" applyProtection="1">
      <alignment horizontal="right"/>
    </xf>
    <xf numFmtId="0" fontId="8" fillId="13" borderId="56" xfId="0" applyFont="1" applyFill="1" applyBorder="1" applyAlignment="1" applyProtection="1">
      <alignment horizontal="center"/>
    </xf>
    <xf numFmtId="0" fontId="8" fillId="13" borderId="56" xfId="0" applyFont="1" applyFill="1" applyBorder="1" applyProtection="1"/>
    <xf numFmtId="4" fontId="29" fillId="13" borderId="4" xfId="0" applyNumberFormat="1" applyFont="1" applyFill="1" applyBorder="1" applyAlignment="1" applyProtection="1">
      <alignment horizontal="right"/>
    </xf>
    <xf numFmtId="4" fontId="29" fillId="13" borderId="67" xfId="0" applyNumberFormat="1" applyFont="1" applyFill="1" applyBorder="1" applyAlignment="1" applyProtection="1">
      <alignment horizontal="right"/>
    </xf>
    <xf numFmtId="0" fontId="14" fillId="0" borderId="7" xfId="20" applyFont="1" applyBorder="1" applyAlignment="1">
      <alignment wrapText="1"/>
    </xf>
    <xf numFmtId="0" fontId="29" fillId="0" borderId="69" xfId="0" applyFont="1" applyFill="1" applyBorder="1" applyAlignment="1" applyProtection="1">
      <alignment horizontal="center" wrapText="1"/>
    </xf>
    <xf numFmtId="177" fontId="29" fillId="0" borderId="31" xfId="0" applyNumberFormat="1" applyFont="1" applyFill="1" applyBorder="1" applyAlignment="1" applyProtection="1">
      <alignment horizontal="center"/>
    </xf>
    <xf numFmtId="177" fontId="29" fillId="0" borderId="69" xfId="0" applyNumberFormat="1" applyFont="1" applyFill="1" applyBorder="1" applyAlignment="1" applyProtection="1">
      <alignment horizontal="center"/>
    </xf>
    <xf numFmtId="1" fontId="29" fillId="0" borderId="31" xfId="0" applyNumberFormat="1" applyFont="1" applyFill="1" applyBorder="1" applyAlignment="1" applyProtection="1">
      <alignment horizontal="center"/>
    </xf>
    <xf numFmtId="1" fontId="29" fillId="0" borderId="69" xfId="0" applyNumberFormat="1" applyFont="1" applyFill="1" applyBorder="1" applyAlignment="1" applyProtection="1">
      <alignment horizontal="center"/>
    </xf>
    <xf numFmtId="0" fontId="8" fillId="0" borderId="55" xfId="0" applyFont="1" applyFill="1" applyBorder="1" applyProtection="1"/>
    <xf numFmtId="179" fontId="29" fillId="0" borderId="11" xfId="0" applyNumberFormat="1" applyFont="1" applyFill="1" applyBorder="1" applyAlignment="1" applyProtection="1">
      <alignment horizontal="center"/>
    </xf>
    <xf numFmtId="179" fontId="29" fillId="0" borderId="70" xfId="0" applyNumberFormat="1" applyFont="1" applyFill="1" applyBorder="1" applyAlignment="1" applyProtection="1">
      <alignment horizontal="center"/>
    </xf>
    <xf numFmtId="0" fontId="29" fillId="8" borderId="31" xfId="0" applyFont="1" applyFill="1" applyBorder="1" applyAlignment="1" applyProtection="1">
      <alignment horizontal="center"/>
    </xf>
    <xf numFmtId="0" fontId="29" fillId="8" borderId="69" xfId="0" applyFont="1" applyFill="1" applyBorder="1" applyAlignment="1" applyProtection="1">
      <alignment horizontal="center"/>
    </xf>
    <xf numFmtId="176" fontId="29" fillId="8" borderId="31" xfId="20" applyNumberFormat="1" applyFont="1" applyFill="1" applyBorder="1" applyAlignment="1" applyProtection="1">
      <alignment horizontal="center" wrapText="1"/>
    </xf>
    <xf numFmtId="176" fontId="29" fillId="8" borderId="69" xfId="20" applyNumberFormat="1" applyFont="1" applyFill="1" applyBorder="1" applyAlignment="1" applyProtection="1">
      <alignment horizontal="center" wrapText="1"/>
    </xf>
    <xf numFmtId="4" fontId="29" fillId="8" borderId="31" xfId="0" applyNumberFormat="1" applyFont="1" applyFill="1" applyBorder="1" applyAlignment="1" applyProtection="1">
      <alignment horizontal="center"/>
    </xf>
    <xf numFmtId="4" fontId="29" fillId="8" borderId="69" xfId="0" applyNumberFormat="1" applyFont="1" applyFill="1" applyBorder="1" applyAlignment="1" applyProtection="1">
      <alignment horizontal="center"/>
    </xf>
    <xf numFmtId="0" fontId="29" fillId="8" borderId="14" xfId="0" applyFont="1" applyFill="1" applyBorder="1" applyAlignment="1" applyProtection="1">
      <alignment horizontal="center" wrapText="1"/>
    </xf>
    <xf numFmtId="177" fontId="29" fillId="0" borderId="19" xfId="0" applyNumberFormat="1" applyFont="1" applyFill="1" applyBorder="1" applyAlignment="1" applyProtection="1">
      <alignment horizontal="center"/>
    </xf>
    <xf numFmtId="0" fontId="29" fillId="8" borderId="19" xfId="0" applyFont="1" applyFill="1" applyBorder="1" applyAlignment="1" applyProtection="1">
      <alignment horizontal="center"/>
    </xf>
    <xf numFmtId="176" fontId="29" fillId="8" borderId="19" xfId="20" applyNumberFormat="1" applyFont="1" applyFill="1" applyBorder="1" applyAlignment="1" applyProtection="1">
      <alignment horizontal="center" wrapText="1"/>
    </xf>
    <xf numFmtId="1" fontId="29" fillId="0" borderId="19" xfId="0" applyNumberFormat="1" applyFont="1" applyFill="1" applyBorder="1" applyAlignment="1" applyProtection="1">
      <alignment horizontal="center"/>
    </xf>
    <xf numFmtId="0" fontId="8" fillId="8" borderId="0" xfId="0" applyFont="1" applyFill="1" applyAlignment="1" applyProtection="1">
      <alignment horizontal="center"/>
    </xf>
    <xf numFmtId="4" fontId="30" fillId="10" borderId="19" xfId="0" applyNumberFormat="1" applyFont="1" applyFill="1" applyBorder="1" applyAlignment="1" applyProtection="1">
      <alignment horizontal="right"/>
    </xf>
    <xf numFmtId="4" fontId="30" fillId="9" borderId="19" xfId="0" applyNumberFormat="1" applyFont="1" applyFill="1" applyBorder="1" applyAlignment="1" applyProtection="1">
      <alignment horizontal="right"/>
    </xf>
    <xf numFmtId="4" fontId="30" fillId="12" borderId="19" xfId="0" applyNumberFormat="1" applyFont="1" applyFill="1" applyBorder="1" applyAlignment="1" applyProtection="1">
      <alignment horizontal="right"/>
    </xf>
    <xf numFmtId="4" fontId="30" fillId="11" borderId="19" xfId="0" applyNumberFormat="1" applyFont="1" applyFill="1" applyBorder="1" applyAlignment="1" applyProtection="1">
      <alignment horizontal="right"/>
    </xf>
    <xf numFmtId="4" fontId="30" fillId="14" borderId="19" xfId="0" applyNumberFormat="1" applyFont="1" applyFill="1" applyBorder="1" applyAlignment="1" applyProtection="1">
      <alignment horizontal="right"/>
    </xf>
    <xf numFmtId="4" fontId="30" fillId="13" borderId="19" xfId="0" applyNumberFormat="1" applyFont="1" applyFill="1" applyBorder="1" applyAlignment="1" applyProtection="1">
      <alignment horizontal="right"/>
    </xf>
    <xf numFmtId="3" fontId="27" fillId="14" borderId="19" xfId="0" applyNumberFormat="1" applyFont="1" applyFill="1" applyBorder="1" applyAlignment="1" applyProtection="1">
      <alignment horizontal="left"/>
    </xf>
    <xf numFmtId="3" fontId="27" fillId="13" borderId="19" xfId="0" applyNumberFormat="1" applyFont="1" applyFill="1" applyBorder="1" applyAlignment="1" applyProtection="1">
      <alignment horizontal="left"/>
    </xf>
    <xf numFmtId="4" fontId="29" fillId="14" borderId="43" xfId="0" applyNumberFormat="1" applyFont="1" applyFill="1" applyBorder="1" applyAlignment="1" applyProtection="1">
      <alignment horizontal="right"/>
    </xf>
    <xf numFmtId="4" fontId="29" fillId="13" borderId="43" xfId="0" applyNumberFormat="1" applyFont="1" applyFill="1" applyBorder="1" applyAlignment="1" applyProtection="1">
      <alignment horizontal="right"/>
    </xf>
    <xf numFmtId="0" fontId="29" fillId="8" borderId="12" xfId="0" applyFont="1" applyFill="1" applyBorder="1" applyAlignment="1" applyProtection="1">
      <alignment horizontal="center" wrapText="1"/>
    </xf>
    <xf numFmtId="0" fontId="29" fillId="8" borderId="15" xfId="0" applyFont="1" applyFill="1" applyBorder="1" applyAlignment="1" applyProtection="1">
      <alignment horizontal="center"/>
    </xf>
    <xf numFmtId="177" fontId="29" fillId="0" borderId="15" xfId="0" applyNumberFormat="1" applyFont="1" applyFill="1" applyBorder="1" applyAlignment="1" applyProtection="1">
      <alignment horizontal="center"/>
    </xf>
    <xf numFmtId="176" fontId="29" fillId="8" borderId="15" xfId="20" applyNumberFormat="1" applyFont="1" applyFill="1" applyBorder="1" applyAlignment="1" applyProtection="1">
      <alignment horizontal="center" wrapText="1"/>
    </xf>
    <xf numFmtId="1" fontId="29" fillId="0" borderId="15" xfId="0" applyNumberFormat="1" applyFont="1" applyFill="1" applyBorder="1" applyAlignment="1" applyProtection="1">
      <alignment horizontal="center"/>
    </xf>
    <xf numFmtId="4" fontId="29" fillId="8" borderId="15" xfId="0" applyNumberFormat="1" applyFont="1" applyFill="1" applyBorder="1" applyAlignment="1" applyProtection="1">
      <alignment horizontal="center"/>
    </xf>
    <xf numFmtId="179" fontId="29" fillId="0" borderId="55" xfId="0" applyNumberFormat="1" applyFont="1" applyFill="1" applyBorder="1" applyAlignment="1" applyProtection="1">
      <alignment horizontal="center"/>
    </xf>
    <xf numFmtId="4" fontId="30" fillId="11" borderId="56" xfId="0" applyNumberFormat="1" applyFont="1" applyFill="1" applyBorder="1" applyAlignment="1" applyProtection="1">
      <alignment horizontal="right"/>
    </xf>
    <xf numFmtId="4" fontId="29" fillId="13" borderId="56" xfId="0" applyNumberFormat="1" applyFont="1" applyFill="1" applyBorder="1" applyAlignment="1" applyProtection="1">
      <alignment horizontal="right"/>
    </xf>
    <xf numFmtId="0" fontId="8" fillId="17" borderId="15" xfId="0" applyFont="1" applyFill="1" applyBorder="1"/>
    <xf numFmtId="179" fontId="29" fillId="8" borderId="19" xfId="20" applyNumberFormat="1" applyFont="1" applyFill="1" applyBorder="1" applyAlignment="1" applyProtection="1">
      <alignment horizontal="center" wrapText="1"/>
    </xf>
    <xf numFmtId="4" fontId="29" fillId="0" borderId="19" xfId="0" applyNumberFormat="1" applyFont="1" applyFill="1" applyBorder="1" applyAlignment="1" applyProtection="1">
      <alignment horizontal="center"/>
    </xf>
    <xf numFmtId="1" fontId="29" fillId="8" borderId="19" xfId="0" applyNumberFormat="1" applyFont="1" applyFill="1" applyBorder="1" applyAlignment="1" applyProtection="1">
      <alignment horizontal="center"/>
    </xf>
    <xf numFmtId="171" fontId="10" fillId="18" borderId="14" xfId="20" applyNumberFormat="1" applyFont="1" applyFill="1" applyBorder="1" applyAlignment="1" applyProtection="1">
      <alignment horizontal="center"/>
      <protection locked="0"/>
    </xf>
    <xf numFmtId="2" fontId="8" fillId="0" borderId="0" xfId="0" applyNumberFormat="1" applyFont="1" applyProtection="1"/>
    <xf numFmtId="0" fontId="8" fillId="0" borderId="0" xfId="0" applyFont="1" applyBorder="1" applyProtection="1"/>
    <xf numFmtId="0" fontId="8" fillId="10" borderId="0" xfId="0" applyFont="1" applyFill="1" applyBorder="1" applyAlignment="1" applyProtection="1">
      <alignment horizontal="right"/>
    </xf>
    <xf numFmtId="0" fontId="8" fillId="9" borderId="0" xfId="0" applyFont="1" applyFill="1" applyBorder="1" applyAlignment="1" applyProtection="1">
      <alignment horizontal="right"/>
    </xf>
    <xf numFmtId="0" fontId="8" fillId="12" borderId="0" xfId="0" applyFont="1" applyFill="1" applyBorder="1" applyAlignment="1" applyProtection="1">
      <alignment horizontal="right"/>
    </xf>
    <xf numFmtId="0" fontId="8" fillId="11" borderId="0" xfId="0" applyFont="1" applyFill="1" applyBorder="1" applyAlignment="1" applyProtection="1">
      <alignment horizontal="right"/>
    </xf>
    <xf numFmtId="0" fontId="8" fillId="11" borderId="33" xfId="0" applyFont="1" applyFill="1" applyBorder="1" applyAlignment="1" applyProtection="1">
      <alignment horizontal="right"/>
    </xf>
    <xf numFmtId="0" fontId="8" fillId="14" borderId="0" xfId="0" applyFont="1" applyFill="1" applyBorder="1" applyAlignment="1" applyProtection="1">
      <alignment horizontal="right"/>
    </xf>
    <xf numFmtId="0" fontId="8" fillId="13" borderId="0" xfId="0" applyFont="1" applyFill="1" applyBorder="1" applyAlignment="1" applyProtection="1">
      <alignment horizontal="right"/>
    </xf>
    <xf numFmtId="0" fontId="27" fillId="14" borderId="0" xfId="0" applyFont="1" applyFill="1" applyBorder="1" applyAlignment="1" applyProtection="1">
      <alignment horizontal="right"/>
    </xf>
    <xf numFmtId="0" fontId="27" fillId="13" borderId="0" xfId="0" applyFont="1" applyFill="1" applyBorder="1" applyAlignment="1" applyProtection="1">
      <alignment horizontal="right"/>
    </xf>
    <xf numFmtId="0" fontId="8" fillId="14" borderId="33" xfId="0" applyFont="1" applyFill="1" applyBorder="1" applyAlignment="1" applyProtection="1">
      <alignment horizontal="right"/>
    </xf>
    <xf numFmtId="0" fontId="8" fillId="13" borderId="33" xfId="0" applyFont="1" applyFill="1" applyBorder="1" applyAlignment="1" applyProtection="1">
      <alignment horizontal="right"/>
    </xf>
    <xf numFmtId="0" fontId="8" fillId="10" borderId="33" xfId="0" applyFont="1" applyFill="1" applyBorder="1" applyAlignment="1" applyProtection="1">
      <alignment horizontal="right"/>
    </xf>
    <xf numFmtId="4" fontId="29" fillId="10" borderId="43" xfId="0" applyNumberFormat="1" applyFont="1" applyFill="1" applyBorder="1" applyAlignment="1" applyProtection="1">
      <alignment horizontal="right"/>
    </xf>
    <xf numFmtId="4" fontId="29" fillId="11" borderId="43" xfId="0" applyNumberFormat="1" applyFont="1" applyFill="1" applyBorder="1" applyAlignment="1" applyProtection="1">
      <alignment horizontal="right"/>
    </xf>
    <xf numFmtId="0" fontId="8" fillId="0" borderId="15" xfId="0" applyFont="1" applyBorder="1" applyAlignment="1" applyProtection="1">
      <alignment horizontal="center"/>
    </xf>
    <xf numFmtId="4" fontId="16" fillId="0" borderId="41" xfId="20" applyNumberFormat="1" applyFont="1" applyBorder="1" applyAlignment="1">
      <alignment horizontal="right"/>
    </xf>
    <xf numFmtId="4" fontId="16" fillId="0" borderId="32" xfId="20" applyNumberFormat="1" applyFont="1" applyBorder="1" applyAlignment="1">
      <alignment horizontal="right"/>
    </xf>
    <xf numFmtId="0" fontId="48" fillId="0" borderId="6" xfId="20" applyFont="1" applyBorder="1" applyAlignment="1">
      <alignment horizontal="center"/>
    </xf>
    <xf numFmtId="0" fontId="48" fillId="0" borderId="0" xfId="20" applyFont="1" applyAlignment="1" applyProtection="1">
      <alignment horizontal="center"/>
      <protection locked="0"/>
    </xf>
    <xf numFmtId="0" fontId="48" fillId="0" borderId="3" xfId="20" applyFont="1" applyBorder="1"/>
    <xf numFmtId="0" fontId="48" fillId="0" borderId="0" xfId="20" applyFont="1" applyProtection="1">
      <protection locked="0"/>
    </xf>
    <xf numFmtId="0" fontId="48" fillId="0" borderId="17" xfId="20" applyFont="1" applyBorder="1"/>
    <xf numFmtId="0" fontId="48" fillId="0" borderId="48" xfId="20" applyFont="1" applyBorder="1"/>
    <xf numFmtId="0" fontId="49" fillId="0" borderId="33" xfId="20" applyFont="1" applyBorder="1"/>
    <xf numFmtId="0" fontId="48" fillId="0" borderId="45" xfId="20" applyFont="1" applyBorder="1"/>
    <xf numFmtId="0" fontId="49" fillId="0" borderId="44" xfId="20" applyFont="1" applyBorder="1"/>
    <xf numFmtId="0" fontId="50" fillId="0" borderId="3" xfId="20" applyFont="1" applyBorder="1"/>
    <xf numFmtId="0" fontId="50" fillId="0" borderId="17" xfId="20" applyFont="1" applyBorder="1"/>
    <xf numFmtId="0" fontId="50" fillId="0" borderId="33" xfId="20" applyFont="1" applyBorder="1"/>
    <xf numFmtId="0" fontId="50" fillId="0" borderId="38" xfId="20" applyFont="1" applyBorder="1" applyAlignment="1">
      <alignment wrapText="1"/>
    </xf>
    <xf numFmtId="0" fontId="50" fillId="0" borderId="17" xfId="20" applyFont="1" applyBorder="1" applyAlignment="1">
      <alignment wrapText="1"/>
    </xf>
    <xf numFmtId="0" fontId="8" fillId="0" borderId="0" xfId="0" applyFont="1" applyAlignment="1" applyProtection="1">
      <alignment horizontal="right"/>
    </xf>
    <xf numFmtId="0" fontId="30" fillId="0" borderId="55" xfId="0" applyFont="1" applyBorder="1" applyProtection="1"/>
    <xf numFmtId="171" fontId="10" fillId="7" borderId="30" xfId="20" applyNumberFormat="1" applyFont="1" applyFill="1" applyBorder="1" applyAlignment="1" applyProtection="1">
      <alignment horizontal="center"/>
      <protection locked="0"/>
    </xf>
    <xf numFmtId="171" fontId="10" fillId="7" borderId="27" xfId="20" applyNumberFormat="1" applyFont="1" applyFill="1" applyBorder="1" applyAlignment="1" applyProtection="1">
      <alignment horizontal="center"/>
      <protection locked="0"/>
    </xf>
    <xf numFmtId="174" fontId="51" fillId="7" borderId="4" xfId="20" applyNumberFormat="1" applyFont="1" applyFill="1" applyBorder="1" applyAlignment="1" applyProtection="1">
      <alignment horizontal="center"/>
      <protection locked="0"/>
    </xf>
    <xf numFmtId="0" fontId="35" fillId="0" borderId="31" xfId="20" applyFont="1" applyBorder="1" applyAlignment="1">
      <alignment horizontal="center" vertical="center" wrapText="1"/>
    </xf>
    <xf numFmtId="0" fontId="36" fillId="0" borderId="9" xfId="20" applyFont="1" applyBorder="1" applyAlignment="1">
      <alignment horizontal="center" vertical="center" wrapText="1"/>
    </xf>
    <xf numFmtId="0" fontId="36" fillId="0" borderId="31" xfId="20" applyFont="1" applyBorder="1" applyAlignment="1">
      <alignment horizontal="center" vertical="center" wrapText="1"/>
    </xf>
    <xf numFmtId="0" fontId="16" fillId="0" borderId="4" xfId="0" applyFont="1" applyBorder="1" applyAlignment="1">
      <alignment horizontal="center" vertical="center" wrapText="1"/>
    </xf>
    <xf numFmtId="0" fontId="1" fillId="0" borderId="29" xfId="19" applyFont="1" applyBorder="1" applyAlignment="1">
      <alignment horizontal="center"/>
    </xf>
    <xf numFmtId="0" fontId="2" fillId="0" borderId="8" xfId="19" applyBorder="1" applyAlignment="1">
      <alignment horizontal="center"/>
    </xf>
  </cellXfs>
  <cellStyles count="136">
    <cellStyle name="1000-sep (2 dec) 2" xfId="1"/>
    <cellStyle name="1000-sep+,00_aktuel-aar" xfId="2"/>
    <cellStyle name="12" xfId="3"/>
    <cellStyle name="14" xfId="4"/>
    <cellStyle name="9" xfId="5"/>
    <cellStyle name="Besøgt link" xfId="27" builtinId="9" hidden="1"/>
    <cellStyle name="Besøgt link" xfId="28" builtinId="9" hidden="1"/>
    <cellStyle name="Besøgt link" xfId="29" builtinId="9" hidden="1"/>
    <cellStyle name="Besøgt link" xfId="31" builtinId="9" hidden="1"/>
    <cellStyle name="Besøgt link" xfId="32" builtinId="9" hidden="1"/>
    <cellStyle name="Besøgt link" xfId="33" builtinId="9" hidden="1"/>
    <cellStyle name="Besøgt link" xfId="34" builtinId="9" hidden="1"/>
    <cellStyle name="Besøgt link" xfId="35" builtinId="9" hidden="1"/>
    <cellStyle name="Besøgt link" xfId="36" builtinId="9" hidden="1"/>
    <cellStyle name="Besøgt link" xfId="37" builtinId="9" hidden="1"/>
    <cellStyle name="Besøgt link" xfId="38" builtinId="9" hidden="1"/>
    <cellStyle name="Besøgt link" xfId="39" builtinId="9" hidden="1"/>
    <cellStyle name="Besøgt link" xfId="40" builtinId="9" hidden="1"/>
    <cellStyle name="Besøgt link" xfId="41" builtinId="9" hidden="1"/>
    <cellStyle name="Besøgt link" xfId="42" builtinId="9" hidden="1"/>
    <cellStyle name="Besøgt link" xfId="43" builtinId="9" hidden="1"/>
    <cellStyle name="Besøgt link" xfId="44" builtinId="9" hidden="1"/>
    <cellStyle name="Besøgt link" xfId="45" builtinId="9" hidden="1"/>
    <cellStyle name="Besøgt link" xfId="46" builtinId="9" hidden="1"/>
    <cellStyle name="Besøgt link" xfId="47" builtinId="9" hidden="1"/>
    <cellStyle name="Besøgt link" xfId="48" builtinId="9" hidden="1"/>
    <cellStyle name="Besøgt link" xfId="49" builtinId="9" hidden="1"/>
    <cellStyle name="Besøgt link" xfId="50" builtinId="9" hidden="1"/>
    <cellStyle name="Besøgt link" xfId="51" builtinId="9" hidden="1"/>
    <cellStyle name="Besøgt link" xfId="52" builtinId="9" hidden="1"/>
    <cellStyle name="Besøgt link" xfId="53" builtinId="9" hidden="1"/>
    <cellStyle name="Besøgt link" xfId="54" builtinId="9" hidden="1"/>
    <cellStyle name="Besøgt link" xfId="55" builtinId="9" hidden="1"/>
    <cellStyle name="Besøgt link" xfId="56" builtinId="9" hidden="1"/>
    <cellStyle name="Besøgt link" xfId="57" builtinId="9" hidden="1"/>
    <cellStyle name="Besøgt link" xfId="58" builtinId="9" hidden="1"/>
    <cellStyle name="Besøgt link" xfId="59" builtinId="9" hidden="1"/>
    <cellStyle name="Besøgt link" xfId="60" builtinId="9" hidden="1"/>
    <cellStyle name="Besøgt link" xfId="61" builtinId="9" hidden="1"/>
    <cellStyle name="Besøgt link" xfId="62" builtinId="9" hidden="1"/>
    <cellStyle name="Besøgt link" xfId="63" builtinId="9" hidden="1"/>
    <cellStyle name="Besøgt link" xfId="64" builtinId="9" hidden="1"/>
    <cellStyle name="Besøgt link" xfId="65" builtinId="9" hidden="1"/>
    <cellStyle name="Besøgt link" xfId="66" builtinId="9" hidden="1"/>
    <cellStyle name="Besøgt link" xfId="67" builtinId="9" hidden="1"/>
    <cellStyle name="Besøgt link" xfId="68" builtinId="9" hidden="1"/>
    <cellStyle name="Besøgt link" xfId="69" builtinId="9" hidden="1"/>
    <cellStyle name="Besøgt link" xfId="70" builtinId="9" hidden="1"/>
    <cellStyle name="Besøgt link" xfId="71" builtinId="9" hidden="1"/>
    <cellStyle name="Besøgt link" xfId="72" builtinId="9" hidden="1"/>
    <cellStyle name="Besøgt link" xfId="73" builtinId="9" hidden="1"/>
    <cellStyle name="Besøgt link" xfId="74" builtinId="9" hidden="1"/>
    <cellStyle name="Besøgt link" xfId="75" builtinId="9" hidden="1"/>
    <cellStyle name="Besøgt link" xfId="76" builtinId="9" hidden="1"/>
    <cellStyle name="Besøgt link" xfId="77" builtinId="9" hidden="1"/>
    <cellStyle name="Besøgt link" xfId="78" builtinId="9" hidden="1"/>
    <cellStyle name="Besøgt link" xfId="79" builtinId="9" hidden="1"/>
    <cellStyle name="Besøgt link" xfId="80" builtinId="9" hidden="1"/>
    <cellStyle name="Besøgt link" xfId="81" builtinId="9" hidden="1"/>
    <cellStyle name="Besøgt link" xfId="82" builtinId="9" hidden="1"/>
    <cellStyle name="Besøgt link" xfId="83" builtinId="9" hidden="1"/>
    <cellStyle name="Besøgt link" xfId="84" builtinId="9" hidden="1"/>
    <cellStyle name="Besøgt link" xfId="85" builtinId="9" hidden="1"/>
    <cellStyle name="Besøgt link" xfId="86" builtinId="9" hidden="1"/>
    <cellStyle name="Besøgt link" xfId="87" builtinId="9" hidden="1"/>
    <cellStyle name="Besøgt link" xfId="88" builtinId="9" hidden="1"/>
    <cellStyle name="Besøgt link" xfId="89" builtinId="9" hidden="1"/>
    <cellStyle name="Besøgt link" xfId="90" builtinId="9" hidden="1"/>
    <cellStyle name="Besøgt link" xfId="91" builtinId="9" hidden="1"/>
    <cellStyle name="Besøgt link" xfId="92" builtinId="9" hidden="1"/>
    <cellStyle name="Besøgt link" xfId="93" builtinId="9" hidden="1"/>
    <cellStyle name="Besøgt link" xfId="94" builtinId="9" hidden="1"/>
    <cellStyle name="Besøgt link" xfId="95" builtinId="9" hidden="1"/>
    <cellStyle name="Besøgt link" xfId="96" builtinId="9" hidden="1"/>
    <cellStyle name="Besøgt link" xfId="97" builtinId="9" hidden="1"/>
    <cellStyle name="Besøgt link" xfId="98" builtinId="9" hidden="1"/>
    <cellStyle name="Besøgt link" xfId="99" builtinId="9" hidden="1"/>
    <cellStyle name="Besøgt link" xfId="100" builtinId="9" hidden="1"/>
    <cellStyle name="Besøgt link" xfId="101" builtinId="9" hidden="1"/>
    <cellStyle name="Besøgt link" xfId="102" builtinId="9" hidden="1"/>
    <cellStyle name="Besøgt link" xfId="103" builtinId="9" hidden="1"/>
    <cellStyle name="Besøgt link" xfId="104" builtinId="9" hidden="1"/>
    <cellStyle name="Besøgt link" xfId="105" builtinId="9" hidden="1"/>
    <cellStyle name="Besøgt link" xfId="106" builtinId="9" hidden="1"/>
    <cellStyle name="Besøgt link" xfId="107" builtinId="9" hidden="1"/>
    <cellStyle name="Besøgt link" xfId="108" builtinId="9" hidden="1"/>
    <cellStyle name="Besøgt link" xfId="109" builtinId="9" hidden="1"/>
    <cellStyle name="Besøgt link" xfId="110" builtinId="9" hidden="1"/>
    <cellStyle name="Besøgt link" xfId="111" builtinId="9" hidden="1"/>
    <cellStyle name="Besøgt link" xfId="112" builtinId="9" hidden="1"/>
    <cellStyle name="Besøgt link" xfId="113" builtinId="9" hidden="1"/>
    <cellStyle name="Besøgt link" xfId="114" builtinId="9" hidden="1"/>
    <cellStyle name="Besøgt link" xfId="115" builtinId="9" hidden="1"/>
    <cellStyle name="Besøgt link" xfId="116" builtinId="9" hidden="1"/>
    <cellStyle name="Besøgt link" xfId="117" builtinId="9" hidden="1"/>
    <cellStyle name="Besøgt link" xfId="118" builtinId="9" hidden="1"/>
    <cellStyle name="Besøgt link" xfId="119" builtinId="9" hidden="1"/>
    <cellStyle name="Besøgt link" xfId="120" builtinId="9" hidden="1"/>
    <cellStyle name="Besøgt link" xfId="121" builtinId="9" hidden="1"/>
    <cellStyle name="Besøgt link" xfId="122" builtinId="9" hidden="1"/>
    <cellStyle name="Besøgt link" xfId="123" builtinId="9" hidden="1"/>
    <cellStyle name="Besøgt link" xfId="124" builtinId="9" hidden="1"/>
    <cellStyle name="Besøgt link" xfId="125" builtinId="9" hidden="1"/>
    <cellStyle name="Besøgt link" xfId="126" builtinId="9" hidden="1"/>
    <cellStyle name="Besøgt link" xfId="127" builtinId="9" hidden="1"/>
    <cellStyle name="Besøgt link" xfId="128" builtinId="9" hidden="1"/>
    <cellStyle name="Besøgt link" xfId="129" builtinId="9" hidden="1"/>
    <cellStyle name="Besøgt link" xfId="130" builtinId="9" hidden="1"/>
    <cellStyle name="Besøgt link" xfId="131" builtinId="9" hidden="1"/>
    <cellStyle name="Besøgt link" xfId="132" builtinId="9" hidden="1"/>
    <cellStyle name="Besøgt link" xfId="133" builtinId="9" hidden="1"/>
    <cellStyle name="Besøgt link" xfId="134" builtinId="9" hidden="1"/>
    <cellStyle name="Besøgt link" xfId="135" builtinId="9" hidden="1"/>
    <cellStyle name="Chicago" xfId="6"/>
    <cellStyle name="Comma [0]_DelAktPl.xls" xfId="7"/>
    <cellStyle name="Comma_DelAktPl.xls" xfId="8"/>
    <cellStyle name="Comma_Lon.xls1" xfId="9"/>
    <cellStyle name="courier" xfId="10"/>
    <cellStyle name="Currency [0]_DelAktPl.xls" xfId="11"/>
    <cellStyle name="Currency_DelAktPl.xls" xfId="12"/>
    <cellStyle name="Hyperlink" xfId="13" builtinId="8"/>
    <cellStyle name="komma0" xfId="14"/>
    <cellStyle name="komma1" xfId="15"/>
    <cellStyle name="komma2" xfId="16"/>
    <cellStyle name="komma4" xfId="17"/>
    <cellStyle name="kr" xfId="18"/>
    <cellStyle name="Normal" xfId="0" builtinId="0"/>
    <cellStyle name="Normal 2" xfId="19"/>
    <cellStyle name="Normal 2 2" xfId="30"/>
    <cellStyle name="Normal_Lon.xls1" xfId="20"/>
    <cellStyle name="Normal_LonAug00.xls" xfId="21"/>
    <cellStyle name="prc0" xfId="22"/>
    <cellStyle name="prc1" xfId="23"/>
    <cellStyle name="prc2" xfId="24"/>
    <cellStyle name="skkode" xfId="25"/>
    <cellStyle name="skygget" xfId="2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styles" Target="styles.xml"/><Relationship Id="rId21" Type="http://schemas.openxmlformats.org/officeDocument/2006/relationships/sharedStrings" Target="sharedStrings.xml"/><Relationship Id="rId22"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externalLink" Target="externalLinks/externalLink1.xml"/><Relationship Id="rId18" Type="http://schemas.openxmlformats.org/officeDocument/2006/relationships/externalLink" Target="externalLinks/externalLink2.xml"/><Relationship Id="rId19" Type="http://schemas.openxmlformats.org/officeDocument/2006/relationships/theme" Target="theme/theme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lemikke/Desktop/Ole-M/L&#216;N/LonberegnApr1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lemikke/Desktop/Ole-M/Udvikling/Lonberegn2011-201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Laerer-bhkll (Lockout)"/>
      <sheetName val="Vejledning"/>
      <sheetName val="Lockoutvejledning"/>
      <sheetName val="Nylønstillæg"/>
      <sheetName val="Grundlon"/>
      <sheetName val="Grundlon12"/>
    </sheetNames>
    <sheetDataSet>
      <sheetData sheetId="0"/>
      <sheetData sheetId="1"/>
      <sheetData sheetId="2"/>
      <sheetData sheetId="3"/>
      <sheetData sheetId="4">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 sheetId="5">
        <row r="4">
          <cell r="A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Vejledning"/>
      <sheetName val="Nylønstillæg"/>
      <sheetName val="Ex09_10"/>
      <sheetName val="Ex10_11"/>
      <sheetName val="Ex11_12"/>
      <sheetName val="Lonspec"/>
      <sheetName val="A"/>
      <sheetName val="B"/>
      <sheetName val="C"/>
      <sheetName val="D"/>
      <sheetName val="E"/>
      <sheetName val="F"/>
      <sheetName val="G"/>
      <sheetName val="H"/>
      <sheetName val="I"/>
      <sheetName val="J"/>
      <sheetName val="K"/>
      <sheetName val="L"/>
      <sheetName val="M"/>
      <sheetName val="N"/>
      <sheetName val="O"/>
      <sheetName val="P"/>
      <sheetName val="LonspecLeder"/>
      <sheetName val="Leder"/>
      <sheetName val="Grundlon"/>
      <sheetName val="andr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ow r="4">
          <cell r="A4">
            <v>1</v>
          </cell>
          <cell r="B4">
            <v>141011</v>
          </cell>
          <cell r="C4">
            <v>143641</v>
          </cell>
          <cell r="D4">
            <v>145461</v>
          </cell>
          <cell r="E4">
            <v>148092</v>
          </cell>
          <cell r="F4">
            <v>149912</v>
          </cell>
          <cell r="G4">
            <v>131168.56</v>
          </cell>
        </row>
        <row r="5">
          <cell r="A5">
            <v>2</v>
          </cell>
          <cell r="B5">
            <v>143176</v>
          </cell>
          <cell r="C5">
            <v>145871</v>
          </cell>
          <cell r="D5">
            <v>147736</v>
          </cell>
          <cell r="E5">
            <v>150429</v>
          </cell>
          <cell r="F5">
            <v>152295</v>
          </cell>
          <cell r="G5">
            <v>133198.04</v>
          </cell>
        </row>
        <row r="6">
          <cell r="A6">
            <v>3</v>
          </cell>
          <cell r="B6">
            <v>145401</v>
          </cell>
          <cell r="C6">
            <v>148160</v>
          </cell>
          <cell r="D6">
            <v>150071</v>
          </cell>
          <cell r="E6">
            <v>152830</v>
          </cell>
          <cell r="F6">
            <v>154742</v>
          </cell>
          <cell r="G6">
            <v>135282.59</v>
          </cell>
        </row>
        <row r="7">
          <cell r="A7">
            <v>4</v>
          </cell>
          <cell r="B7">
            <v>147687</v>
          </cell>
          <cell r="C7">
            <v>150515</v>
          </cell>
          <cell r="D7">
            <v>152473</v>
          </cell>
          <cell r="E7">
            <v>155300</v>
          </cell>
          <cell r="F7">
            <v>157257</v>
          </cell>
          <cell r="G7">
            <v>137424.97</v>
          </cell>
        </row>
        <row r="8">
          <cell r="A8">
            <v>5</v>
          </cell>
          <cell r="B8">
            <v>150035</v>
          </cell>
          <cell r="C8">
            <v>152932</v>
          </cell>
          <cell r="D8">
            <v>154939</v>
          </cell>
          <cell r="E8">
            <v>157836</v>
          </cell>
          <cell r="F8">
            <v>159841</v>
          </cell>
          <cell r="G8">
            <v>139625.18</v>
          </cell>
        </row>
        <row r="9">
          <cell r="A9">
            <v>6</v>
          </cell>
          <cell r="B9">
            <v>152450</v>
          </cell>
          <cell r="C9">
            <v>155418</v>
          </cell>
          <cell r="D9">
            <v>157474</v>
          </cell>
          <cell r="E9">
            <v>160442</v>
          </cell>
          <cell r="F9">
            <v>162497</v>
          </cell>
          <cell r="G9">
            <v>141887.34</v>
          </cell>
        </row>
        <row r="10">
          <cell r="A10">
            <v>7</v>
          </cell>
          <cell r="B10">
            <v>154928</v>
          </cell>
          <cell r="C10">
            <v>157970</v>
          </cell>
          <cell r="D10">
            <v>160076</v>
          </cell>
          <cell r="E10">
            <v>163118</v>
          </cell>
          <cell r="F10">
            <v>165223</v>
          </cell>
          <cell r="G10">
            <v>144210.09</v>
          </cell>
        </row>
        <row r="11">
          <cell r="A11">
            <v>8</v>
          </cell>
          <cell r="B11">
            <v>157475</v>
          </cell>
          <cell r="C11">
            <v>160592</v>
          </cell>
          <cell r="D11">
            <v>162751</v>
          </cell>
          <cell r="E11">
            <v>165868</v>
          </cell>
          <cell r="F11">
            <v>168027</v>
          </cell>
          <cell r="G11">
            <v>146597.54999999999</v>
          </cell>
        </row>
        <row r="12">
          <cell r="A12">
            <v>9</v>
          </cell>
          <cell r="B12">
            <v>160094</v>
          </cell>
          <cell r="C12">
            <v>163288</v>
          </cell>
          <cell r="D12">
            <v>165501</v>
          </cell>
          <cell r="E12">
            <v>168695</v>
          </cell>
          <cell r="F12">
            <v>170908</v>
          </cell>
          <cell r="G12">
            <v>149051.1</v>
          </cell>
        </row>
        <row r="13">
          <cell r="A13">
            <v>10</v>
          </cell>
          <cell r="B13">
            <v>162783</v>
          </cell>
          <cell r="C13">
            <v>166058</v>
          </cell>
          <cell r="D13">
            <v>168325</v>
          </cell>
          <cell r="E13">
            <v>171600</v>
          </cell>
          <cell r="F13">
            <v>173868</v>
          </cell>
          <cell r="G13">
            <v>151572.10999999999</v>
          </cell>
        </row>
        <row r="14">
          <cell r="A14">
            <v>11</v>
          </cell>
          <cell r="B14">
            <v>164905</v>
          </cell>
          <cell r="C14">
            <v>168261</v>
          </cell>
          <cell r="D14">
            <v>170585</v>
          </cell>
          <cell r="E14">
            <v>173941</v>
          </cell>
          <cell r="F14">
            <v>176265</v>
          </cell>
          <cell r="G14">
            <v>154161.97</v>
          </cell>
        </row>
        <row r="15">
          <cell r="A15">
            <v>12</v>
          </cell>
          <cell r="B15">
            <v>167744</v>
          </cell>
          <cell r="C15">
            <v>171185</v>
          </cell>
          <cell r="D15">
            <v>173568</v>
          </cell>
          <cell r="E15">
            <v>177008</v>
          </cell>
          <cell r="F15">
            <v>179390</v>
          </cell>
          <cell r="G15">
            <v>156823.42000000001</v>
          </cell>
        </row>
        <row r="16">
          <cell r="A16">
            <v>13</v>
          </cell>
          <cell r="B16">
            <v>170663</v>
          </cell>
          <cell r="C16">
            <v>174190</v>
          </cell>
          <cell r="D16">
            <v>176632</v>
          </cell>
          <cell r="E16">
            <v>180160</v>
          </cell>
          <cell r="F16">
            <v>182601</v>
          </cell>
          <cell r="G16">
            <v>159557.85</v>
          </cell>
        </row>
        <row r="17">
          <cell r="A17">
            <v>14</v>
          </cell>
          <cell r="B17">
            <v>173661</v>
          </cell>
          <cell r="C17">
            <v>177278</v>
          </cell>
          <cell r="D17">
            <v>179781</v>
          </cell>
          <cell r="E17">
            <v>183397</v>
          </cell>
          <cell r="F17">
            <v>185900</v>
          </cell>
          <cell r="G17">
            <v>162368</v>
          </cell>
        </row>
        <row r="18">
          <cell r="A18">
            <v>15</v>
          </cell>
          <cell r="B18">
            <v>176742</v>
          </cell>
          <cell r="C18">
            <v>180449</v>
          </cell>
          <cell r="D18">
            <v>183015</v>
          </cell>
          <cell r="E18">
            <v>186723</v>
          </cell>
          <cell r="F18">
            <v>189289</v>
          </cell>
          <cell r="G18">
            <v>165253.88</v>
          </cell>
        </row>
        <row r="19">
          <cell r="A19">
            <v>16</v>
          </cell>
          <cell r="B19">
            <v>179103</v>
          </cell>
          <cell r="C19">
            <v>182904</v>
          </cell>
          <cell r="D19">
            <v>185536</v>
          </cell>
          <cell r="E19">
            <v>189337</v>
          </cell>
          <cell r="F19">
            <v>191969</v>
          </cell>
          <cell r="G19">
            <v>168220.99</v>
          </cell>
        </row>
        <row r="20">
          <cell r="A20">
            <v>17</v>
          </cell>
          <cell r="B20">
            <v>182355</v>
          </cell>
          <cell r="C20">
            <v>186253</v>
          </cell>
          <cell r="D20">
            <v>188951</v>
          </cell>
          <cell r="E20">
            <v>192849</v>
          </cell>
          <cell r="F20">
            <v>195546</v>
          </cell>
          <cell r="G20">
            <v>171267.96</v>
          </cell>
        </row>
        <row r="21">
          <cell r="A21">
            <v>18</v>
          </cell>
          <cell r="B21">
            <v>185698</v>
          </cell>
          <cell r="C21">
            <v>189695</v>
          </cell>
          <cell r="D21">
            <v>192462</v>
          </cell>
          <cell r="E21">
            <v>196458</v>
          </cell>
          <cell r="F21">
            <v>199224</v>
          </cell>
          <cell r="G21">
            <v>174400.3</v>
          </cell>
        </row>
        <row r="22">
          <cell r="A22">
            <v>19</v>
          </cell>
          <cell r="B22">
            <v>188193</v>
          </cell>
          <cell r="C22">
            <v>192292</v>
          </cell>
          <cell r="D22">
            <v>195128</v>
          </cell>
          <cell r="E22">
            <v>199227</v>
          </cell>
          <cell r="F22">
            <v>202065</v>
          </cell>
          <cell r="G22">
            <v>177618</v>
          </cell>
        </row>
        <row r="23">
          <cell r="A23">
            <v>20</v>
          </cell>
          <cell r="B23">
            <v>190784</v>
          </cell>
          <cell r="C23">
            <v>194986</v>
          </cell>
          <cell r="D23">
            <v>197896</v>
          </cell>
          <cell r="E23">
            <v>202098</v>
          </cell>
          <cell r="F23">
            <v>205007</v>
          </cell>
          <cell r="G23">
            <v>180923.82</v>
          </cell>
        </row>
        <row r="24">
          <cell r="A24">
            <v>21</v>
          </cell>
          <cell r="B24">
            <v>193942</v>
          </cell>
          <cell r="C24">
            <v>198252</v>
          </cell>
          <cell r="D24">
            <v>201236</v>
          </cell>
          <cell r="E24">
            <v>205546</v>
          </cell>
          <cell r="F24">
            <v>208530</v>
          </cell>
          <cell r="G24">
            <v>184321.88</v>
          </cell>
        </row>
        <row r="25">
          <cell r="A25">
            <v>22</v>
          </cell>
          <cell r="B25">
            <v>196868</v>
          </cell>
          <cell r="C25">
            <v>201178</v>
          </cell>
          <cell r="D25">
            <v>204162</v>
          </cell>
          <cell r="E25">
            <v>208472</v>
          </cell>
          <cell r="F25">
            <v>211456</v>
          </cell>
          <cell r="G25">
            <v>187717.13</v>
          </cell>
        </row>
        <row r="26">
          <cell r="A26">
            <v>23</v>
          </cell>
          <cell r="B26">
            <v>200004</v>
          </cell>
          <cell r="C26">
            <v>204194</v>
          </cell>
          <cell r="D26">
            <v>207097</v>
          </cell>
          <cell r="E26">
            <v>211289</v>
          </cell>
          <cell r="F26">
            <v>214190</v>
          </cell>
          <cell r="G26">
            <v>191104.14</v>
          </cell>
        </row>
        <row r="27">
          <cell r="A27">
            <v>24</v>
          </cell>
          <cell r="B27">
            <v>203235</v>
          </cell>
          <cell r="C27">
            <v>207308</v>
          </cell>
          <cell r="D27">
            <v>210128</v>
          </cell>
          <cell r="E27">
            <v>214201</v>
          </cell>
          <cell r="F27">
            <v>217021</v>
          </cell>
          <cell r="G27">
            <v>194587.44</v>
          </cell>
        </row>
        <row r="28">
          <cell r="A28">
            <v>25</v>
          </cell>
          <cell r="B28">
            <v>206538</v>
          </cell>
          <cell r="C28">
            <v>210484</v>
          </cell>
          <cell r="D28">
            <v>213216</v>
          </cell>
          <cell r="E28">
            <v>217162</v>
          </cell>
          <cell r="F28">
            <v>219894</v>
          </cell>
          <cell r="G28">
            <v>198161</v>
          </cell>
        </row>
        <row r="29">
          <cell r="A29">
            <v>26</v>
          </cell>
          <cell r="B29">
            <v>209918</v>
          </cell>
          <cell r="C29">
            <v>213727</v>
          </cell>
          <cell r="D29">
            <v>216364</v>
          </cell>
          <cell r="E29">
            <v>220174</v>
          </cell>
          <cell r="F29">
            <v>222811</v>
          </cell>
          <cell r="G29">
            <v>201828.54</v>
          </cell>
        </row>
        <row r="30">
          <cell r="A30">
            <v>27</v>
          </cell>
          <cell r="B30">
            <v>213370</v>
          </cell>
          <cell r="C30">
            <v>217033</v>
          </cell>
          <cell r="D30">
            <v>219570</v>
          </cell>
          <cell r="E30">
            <v>223233</v>
          </cell>
          <cell r="F30">
            <v>225770</v>
          </cell>
          <cell r="G30">
            <v>205591</v>
          </cell>
        </row>
        <row r="31">
          <cell r="A31">
            <v>28</v>
          </cell>
          <cell r="B31">
            <v>216901</v>
          </cell>
          <cell r="C31">
            <v>220409</v>
          </cell>
          <cell r="D31">
            <v>222837</v>
          </cell>
          <cell r="E31">
            <v>226345</v>
          </cell>
          <cell r="F31">
            <v>228774</v>
          </cell>
          <cell r="G31">
            <v>209453.43</v>
          </cell>
        </row>
        <row r="32">
          <cell r="A32">
            <v>29</v>
          </cell>
          <cell r="B32">
            <v>220510</v>
          </cell>
          <cell r="C32">
            <v>223852</v>
          </cell>
          <cell r="D32">
            <v>226166</v>
          </cell>
          <cell r="E32">
            <v>229508</v>
          </cell>
          <cell r="F32">
            <v>231821</v>
          </cell>
          <cell r="G32">
            <v>213415.37</v>
          </cell>
        </row>
        <row r="33">
          <cell r="A33">
            <v>30</v>
          </cell>
          <cell r="B33">
            <v>224202</v>
          </cell>
          <cell r="C33">
            <v>227367</v>
          </cell>
          <cell r="D33">
            <v>229558</v>
          </cell>
          <cell r="E33">
            <v>232721</v>
          </cell>
          <cell r="F33">
            <v>234912</v>
          </cell>
          <cell r="G33">
            <v>217481.83</v>
          </cell>
        </row>
        <row r="34">
          <cell r="A34">
            <v>31</v>
          </cell>
          <cell r="B34">
            <v>227973</v>
          </cell>
          <cell r="C34">
            <v>230949</v>
          </cell>
          <cell r="D34">
            <v>233011</v>
          </cell>
          <cell r="E34">
            <v>235987</v>
          </cell>
          <cell r="F34">
            <v>238048</v>
          </cell>
          <cell r="G34">
            <v>221653.7</v>
          </cell>
        </row>
        <row r="35">
          <cell r="A35">
            <v>32</v>
          </cell>
          <cell r="B35">
            <v>231831</v>
          </cell>
          <cell r="C35">
            <v>234607</v>
          </cell>
          <cell r="D35">
            <v>236529</v>
          </cell>
          <cell r="E35">
            <v>239306</v>
          </cell>
          <cell r="F35">
            <v>241227</v>
          </cell>
          <cell r="G35">
            <v>225935.95</v>
          </cell>
        </row>
        <row r="36">
          <cell r="A36">
            <v>33</v>
          </cell>
          <cell r="B36">
            <v>235771</v>
          </cell>
          <cell r="C36">
            <v>238334</v>
          </cell>
          <cell r="D36">
            <v>240110</v>
          </cell>
          <cell r="E36">
            <v>242674</v>
          </cell>
          <cell r="F36">
            <v>244449</v>
          </cell>
          <cell r="G36">
            <v>230328.08</v>
          </cell>
        </row>
        <row r="37">
          <cell r="A37">
            <v>34</v>
          </cell>
          <cell r="B37">
            <v>239801</v>
          </cell>
          <cell r="C37">
            <v>242140</v>
          </cell>
          <cell r="D37">
            <v>243759</v>
          </cell>
          <cell r="E37">
            <v>246096</v>
          </cell>
          <cell r="F37">
            <v>247715</v>
          </cell>
          <cell r="G37">
            <v>234836.36</v>
          </cell>
        </row>
        <row r="38">
          <cell r="A38">
            <v>35</v>
          </cell>
          <cell r="B38">
            <v>243921</v>
          </cell>
          <cell r="C38">
            <v>246021</v>
          </cell>
          <cell r="D38">
            <v>247474</v>
          </cell>
          <cell r="E38">
            <v>249574</v>
          </cell>
          <cell r="F38">
            <v>251027</v>
          </cell>
          <cell r="G38">
            <v>239462.99</v>
          </cell>
        </row>
        <row r="39">
          <cell r="A39">
            <v>36</v>
          </cell>
          <cell r="B39">
            <v>248130</v>
          </cell>
          <cell r="C39">
            <v>249976</v>
          </cell>
          <cell r="D39">
            <v>251255</v>
          </cell>
          <cell r="E39">
            <v>253102</v>
          </cell>
          <cell r="F39">
            <v>254380</v>
          </cell>
          <cell r="G39">
            <v>244208.78</v>
          </cell>
        </row>
        <row r="40">
          <cell r="A40">
            <v>37</v>
          </cell>
          <cell r="B40">
            <v>252432</v>
          </cell>
          <cell r="C40">
            <v>254012</v>
          </cell>
          <cell r="D40">
            <v>255104</v>
          </cell>
          <cell r="E40">
            <v>256684</v>
          </cell>
          <cell r="F40">
            <v>257778</v>
          </cell>
          <cell r="G40">
            <v>249078.59</v>
          </cell>
        </row>
        <row r="41">
          <cell r="A41">
            <v>38</v>
          </cell>
          <cell r="B41">
            <v>256976</v>
          </cell>
          <cell r="C41">
            <v>258297</v>
          </cell>
          <cell r="D41">
            <v>259212</v>
          </cell>
          <cell r="E41">
            <v>260534</v>
          </cell>
          <cell r="F41">
            <v>261450</v>
          </cell>
          <cell r="G41">
            <v>254168.8</v>
          </cell>
        </row>
        <row r="42">
          <cell r="A42">
            <v>39</v>
          </cell>
          <cell r="B42">
            <v>261564</v>
          </cell>
          <cell r="C42">
            <v>262582</v>
          </cell>
          <cell r="D42">
            <v>263287</v>
          </cell>
          <cell r="E42">
            <v>264304</v>
          </cell>
          <cell r="F42">
            <v>265009</v>
          </cell>
          <cell r="G42">
            <v>259403.21</v>
          </cell>
        </row>
        <row r="43">
          <cell r="A43">
            <v>40</v>
          </cell>
          <cell r="B43">
            <v>266252</v>
          </cell>
          <cell r="C43">
            <v>266948</v>
          </cell>
          <cell r="D43">
            <v>267430</v>
          </cell>
          <cell r="E43">
            <v>268126</v>
          </cell>
          <cell r="F43">
            <v>268608</v>
          </cell>
          <cell r="G43">
            <v>264773.06</v>
          </cell>
        </row>
        <row r="44">
          <cell r="A44">
            <v>41</v>
          </cell>
          <cell r="B44">
            <v>271043</v>
          </cell>
          <cell r="C44">
            <v>271399</v>
          </cell>
          <cell r="D44">
            <v>271647</v>
          </cell>
          <cell r="E44">
            <v>272004</v>
          </cell>
          <cell r="F44">
            <v>272251</v>
          </cell>
          <cell r="G44">
            <v>270283.09000000003</v>
          </cell>
        </row>
        <row r="45">
          <cell r="A45">
            <v>42</v>
          </cell>
          <cell r="B45">
            <v>275937</v>
          </cell>
          <cell r="C45">
            <v>275937</v>
          </cell>
          <cell r="D45">
            <v>275937</v>
          </cell>
          <cell r="E45">
            <v>275937</v>
          </cell>
          <cell r="F45">
            <v>275937</v>
          </cell>
          <cell r="G45">
            <v>275936.7</v>
          </cell>
        </row>
        <row r="46">
          <cell r="A46">
            <v>43</v>
          </cell>
          <cell r="B46">
            <v>282063</v>
          </cell>
          <cell r="C46">
            <v>282063</v>
          </cell>
          <cell r="D46">
            <v>282063</v>
          </cell>
          <cell r="E46">
            <v>282063</v>
          </cell>
          <cell r="F46">
            <v>282063</v>
          </cell>
          <cell r="G46">
            <v>282062.88</v>
          </cell>
        </row>
        <row r="47">
          <cell r="A47">
            <v>44</v>
          </cell>
          <cell r="B47">
            <v>288356</v>
          </cell>
          <cell r="C47">
            <v>288356</v>
          </cell>
          <cell r="D47">
            <v>288356</v>
          </cell>
          <cell r="E47">
            <v>288356</v>
          </cell>
          <cell r="F47">
            <v>288356</v>
          </cell>
          <cell r="G47">
            <v>288356.47999999998</v>
          </cell>
        </row>
        <row r="48">
          <cell r="A48">
            <v>45</v>
          </cell>
          <cell r="B48">
            <v>294824</v>
          </cell>
          <cell r="C48">
            <v>294824</v>
          </cell>
          <cell r="D48">
            <v>294824</v>
          </cell>
          <cell r="E48">
            <v>294824</v>
          </cell>
          <cell r="F48">
            <v>294824</v>
          </cell>
          <cell r="G48">
            <v>294824.2</v>
          </cell>
        </row>
        <row r="49">
          <cell r="A49">
            <v>46</v>
          </cell>
          <cell r="B49">
            <v>301470</v>
          </cell>
          <cell r="C49">
            <v>301470</v>
          </cell>
          <cell r="D49">
            <v>301470</v>
          </cell>
          <cell r="E49">
            <v>301470</v>
          </cell>
          <cell r="F49">
            <v>301470</v>
          </cell>
          <cell r="G49">
            <v>301470.05</v>
          </cell>
        </row>
        <row r="50">
          <cell r="A50">
            <v>47</v>
          </cell>
          <cell r="B50">
            <v>315314</v>
          </cell>
          <cell r="C50">
            <v>315314</v>
          </cell>
          <cell r="D50">
            <v>315314</v>
          </cell>
          <cell r="E50">
            <v>315314</v>
          </cell>
          <cell r="F50">
            <v>315314</v>
          </cell>
          <cell r="G50">
            <v>315313.56</v>
          </cell>
        </row>
        <row r="51">
          <cell r="A51">
            <v>48</v>
          </cell>
          <cell r="B51">
            <v>336492</v>
          </cell>
          <cell r="C51">
            <v>336492</v>
          </cell>
          <cell r="D51">
            <v>336492</v>
          </cell>
          <cell r="E51">
            <v>336492</v>
          </cell>
          <cell r="F51">
            <v>336492</v>
          </cell>
          <cell r="G51">
            <v>336491.35</v>
          </cell>
        </row>
        <row r="52">
          <cell r="A52">
            <v>49</v>
          </cell>
          <cell r="B52">
            <v>359957</v>
          </cell>
          <cell r="C52">
            <v>359957</v>
          </cell>
          <cell r="D52">
            <v>359957</v>
          </cell>
          <cell r="E52">
            <v>359957</v>
          </cell>
          <cell r="F52">
            <v>359957</v>
          </cell>
          <cell r="G52">
            <v>359956.74</v>
          </cell>
        </row>
        <row r="53">
          <cell r="A53">
            <v>50</v>
          </cell>
          <cell r="B53">
            <v>397581</v>
          </cell>
          <cell r="C53">
            <v>397581</v>
          </cell>
          <cell r="D53">
            <v>397581</v>
          </cell>
          <cell r="E53">
            <v>397581</v>
          </cell>
          <cell r="F53">
            <v>397581</v>
          </cell>
          <cell r="G53">
            <v>397581.73</v>
          </cell>
        </row>
        <row r="54">
          <cell r="A54">
            <v>51</v>
          </cell>
          <cell r="B54">
            <v>444240</v>
          </cell>
          <cell r="C54">
            <v>444240</v>
          </cell>
          <cell r="D54">
            <v>444240</v>
          </cell>
          <cell r="E54">
            <v>444240</v>
          </cell>
          <cell r="F54">
            <v>444240</v>
          </cell>
          <cell r="G54">
            <v>444240.63</v>
          </cell>
        </row>
        <row r="55">
          <cell r="A55">
            <v>52</v>
          </cell>
          <cell r="B55">
            <v>484035</v>
          </cell>
          <cell r="C55">
            <v>484035</v>
          </cell>
          <cell r="D55">
            <v>484035</v>
          </cell>
          <cell r="E55">
            <v>484035</v>
          </cell>
          <cell r="F55">
            <v>484035</v>
          </cell>
          <cell r="G55">
            <v>484035.37</v>
          </cell>
        </row>
        <row r="56">
          <cell r="A56">
            <v>53</v>
          </cell>
          <cell r="B56">
            <v>538581</v>
          </cell>
          <cell r="C56">
            <v>538581</v>
          </cell>
          <cell r="D56">
            <v>538581</v>
          </cell>
          <cell r="E56">
            <v>538581</v>
          </cell>
          <cell r="F56">
            <v>538581</v>
          </cell>
          <cell r="G56">
            <v>538581.69999999995</v>
          </cell>
        </row>
        <row r="57">
          <cell r="A57">
            <v>54</v>
          </cell>
          <cell r="B57">
            <v>604096</v>
          </cell>
          <cell r="C57">
            <v>604096</v>
          </cell>
          <cell r="D57">
            <v>604096</v>
          </cell>
          <cell r="E57">
            <v>604096</v>
          </cell>
          <cell r="F57">
            <v>604096</v>
          </cell>
          <cell r="G57">
            <v>604095.94999999995</v>
          </cell>
        </row>
        <row r="58">
          <cell r="A58">
            <v>55</v>
          </cell>
          <cell r="B58">
            <v>679129</v>
          </cell>
          <cell r="C58">
            <v>679129</v>
          </cell>
          <cell r="D58">
            <v>679129</v>
          </cell>
          <cell r="E58">
            <v>679129</v>
          </cell>
          <cell r="F58">
            <v>679129</v>
          </cell>
          <cell r="G58">
            <v>679128.96</v>
          </cell>
        </row>
        <row r="59">
          <cell r="A59" t="str">
            <v>Læ1</v>
          </cell>
          <cell r="B59">
            <v>213400</v>
          </cell>
          <cell r="C59">
            <v>213400</v>
          </cell>
          <cell r="D59">
            <v>213400</v>
          </cell>
          <cell r="E59">
            <v>213400</v>
          </cell>
          <cell r="F59">
            <v>213400</v>
          </cell>
          <cell r="G59">
            <v>213400</v>
          </cell>
        </row>
        <row r="60">
          <cell r="A60" t="str">
            <v>Læ2</v>
          </cell>
          <cell r="B60">
            <v>227400</v>
          </cell>
          <cell r="C60">
            <v>227400</v>
          </cell>
          <cell r="D60">
            <v>227400</v>
          </cell>
          <cell r="E60">
            <v>227400</v>
          </cell>
          <cell r="F60">
            <v>227400</v>
          </cell>
          <cell r="G60">
            <v>227400</v>
          </cell>
        </row>
        <row r="61">
          <cell r="A61" t="str">
            <v>Læ3</v>
          </cell>
          <cell r="B61">
            <v>248500</v>
          </cell>
          <cell r="C61">
            <v>248500</v>
          </cell>
          <cell r="D61">
            <v>248500</v>
          </cell>
          <cell r="E61">
            <v>248500</v>
          </cell>
          <cell r="F61">
            <v>248500</v>
          </cell>
          <cell r="G61">
            <v>248500</v>
          </cell>
        </row>
        <row r="62">
          <cell r="A62" t="str">
            <v>Bh1</v>
          </cell>
          <cell r="B62">
            <v>203400</v>
          </cell>
          <cell r="C62">
            <v>203400</v>
          </cell>
          <cell r="D62">
            <v>203400</v>
          </cell>
          <cell r="E62">
            <v>203400</v>
          </cell>
          <cell r="F62">
            <v>203400</v>
          </cell>
          <cell r="G62">
            <v>203400</v>
          </cell>
        </row>
        <row r="63">
          <cell r="A63" t="str">
            <v>Bh2</v>
          </cell>
          <cell r="B63">
            <v>213400</v>
          </cell>
          <cell r="C63">
            <v>213400</v>
          </cell>
          <cell r="D63">
            <v>213400</v>
          </cell>
          <cell r="E63">
            <v>213400</v>
          </cell>
          <cell r="F63">
            <v>213400</v>
          </cell>
          <cell r="G63">
            <v>213400</v>
          </cell>
        </row>
        <row r="64">
          <cell r="A64" t="str">
            <v>Bh3</v>
          </cell>
          <cell r="B64">
            <v>221500</v>
          </cell>
          <cell r="C64">
            <v>221500</v>
          </cell>
          <cell r="D64">
            <v>221500</v>
          </cell>
          <cell r="E64">
            <v>221500</v>
          </cell>
          <cell r="F64">
            <v>221500</v>
          </cell>
          <cell r="G64">
            <v>221500</v>
          </cell>
        </row>
        <row r="69">
          <cell r="A69" t="str">
            <v>Læ1</v>
          </cell>
          <cell r="B69">
            <v>0</v>
          </cell>
          <cell r="C69">
            <v>3900</v>
          </cell>
          <cell r="D69">
            <v>6900</v>
          </cell>
          <cell r="E69">
            <v>10800</v>
          </cell>
          <cell r="F69">
            <v>13800</v>
          </cell>
        </row>
        <row r="70">
          <cell r="A70" t="str">
            <v>Læ2</v>
          </cell>
          <cell r="B70">
            <v>0</v>
          </cell>
          <cell r="C70">
            <v>3300</v>
          </cell>
          <cell r="D70">
            <v>5700</v>
          </cell>
          <cell r="E70">
            <v>9000</v>
          </cell>
          <cell r="F70">
            <v>11400</v>
          </cell>
        </row>
        <row r="71">
          <cell r="A71" t="str">
            <v>Læ3</v>
          </cell>
          <cell r="B71">
            <v>0</v>
          </cell>
          <cell r="C71">
            <v>2100</v>
          </cell>
          <cell r="D71">
            <v>3900</v>
          </cell>
          <cell r="E71">
            <v>6000</v>
          </cell>
          <cell r="F71">
            <v>7500</v>
          </cell>
        </row>
        <row r="72">
          <cell r="A72" t="str">
            <v>Bh1</v>
          </cell>
          <cell r="B72">
            <v>0</v>
          </cell>
          <cell r="C72">
            <v>4500</v>
          </cell>
          <cell r="D72">
            <v>7500</v>
          </cell>
          <cell r="E72">
            <v>12000</v>
          </cell>
          <cell r="F72">
            <v>15000</v>
          </cell>
        </row>
        <row r="73">
          <cell r="A73" t="str">
            <v>Bh2</v>
          </cell>
          <cell r="B73">
            <v>0</v>
          </cell>
          <cell r="C73">
            <v>3900</v>
          </cell>
          <cell r="D73">
            <v>6900</v>
          </cell>
          <cell r="E73">
            <v>10800</v>
          </cell>
          <cell r="F73">
            <v>13800</v>
          </cell>
        </row>
        <row r="74">
          <cell r="A74" t="str">
            <v>Bh3</v>
          </cell>
          <cell r="B74">
            <v>0</v>
          </cell>
          <cell r="C74">
            <v>3600</v>
          </cell>
          <cell r="D74">
            <v>6300</v>
          </cell>
          <cell r="E74">
            <v>9900</v>
          </cell>
          <cell r="F74">
            <v>12600</v>
          </cell>
        </row>
      </sheetData>
      <sheetData sheetId="25" refreshError="1"/>
    </sheetDataSet>
  </externalBook>
</externalLink>
</file>

<file path=xl/theme/theme1.xml><?xml version="1.0" encoding="utf-8"?>
<a:theme xmlns:a="http://schemas.openxmlformats.org/drawingml/2006/main" name="Kontor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ole@friskoler.dk" TargetMode="Externa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vmlDrawing" Target="../drawings/vmlDrawing9.vml"/><Relationship Id="rId2"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9"/>
  <sheetViews>
    <sheetView zoomScale="150" zoomScaleNormal="150" zoomScalePageLayoutView="150" workbookViewId="0">
      <selection activeCell="A4" sqref="A4:XFD7"/>
    </sheetView>
  </sheetViews>
  <sheetFormatPr baseColWidth="10" defaultRowHeight="13" x14ac:dyDescent="0"/>
  <cols>
    <col min="1" max="1" width="5.7109375" customWidth="1"/>
    <col min="2" max="2" width="66.5703125" customWidth="1"/>
  </cols>
  <sheetData>
    <row r="1" spans="1:2" ht="15">
      <c r="A1" s="190" t="s">
        <v>240</v>
      </c>
      <c r="B1" s="33"/>
    </row>
    <row r="2" spans="1:2">
      <c r="A2" s="19" t="s">
        <v>99</v>
      </c>
      <c r="B2" s="87" t="s">
        <v>241</v>
      </c>
    </row>
    <row r="3" spans="1:2">
      <c r="A3" s="19"/>
      <c r="B3" s="86" t="s">
        <v>98</v>
      </c>
    </row>
    <row r="4" spans="1:2">
      <c r="B4" s="18"/>
    </row>
    <row r="5" spans="1:2">
      <c r="B5" s="86" t="s">
        <v>239</v>
      </c>
    </row>
    <row r="6" spans="1:2" ht="67" customHeight="1">
      <c r="A6" s="34" t="s">
        <v>68</v>
      </c>
      <c r="B6" s="35" t="s">
        <v>214</v>
      </c>
    </row>
    <row r="7" spans="1:2" ht="8" customHeight="1">
      <c r="A7" s="34"/>
      <c r="B7" s="35"/>
    </row>
    <row r="8" spans="1:2" ht="54" customHeight="1">
      <c r="A8" s="34" t="s">
        <v>68</v>
      </c>
      <c r="B8" s="35" t="s">
        <v>139</v>
      </c>
    </row>
    <row r="9" spans="1:2" ht="8" customHeight="1">
      <c r="A9" s="36"/>
      <c r="B9" s="37"/>
    </row>
    <row r="10" spans="1:2" ht="93" customHeight="1">
      <c r="A10" s="34" t="s">
        <v>68</v>
      </c>
      <c r="B10" s="35" t="s">
        <v>215</v>
      </c>
    </row>
    <row r="11" spans="1:2" ht="8" customHeight="1">
      <c r="A11" s="36"/>
      <c r="B11" s="37"/>
    </row>
    <row r="12" spans="1:2" ht="18" customHeight="1">
      <c r="A12" s="34" t="s">
        <v>68</v>
      </c>
      <c r="B12" s="35" t="s">
        <v>216</v>
      </c>
    </row>
    <row r="13" spans="1:2" ht="8" customHeight="1">
      <c r="A13" s="36"/>
      <c r="B13" s="37"/>
    </row>
    <row r="14" spans="1:2" ht="18" customHeight="1">
      <c r="A14" s="34" t="s">
        <v>68</v>
      </c>
      <c r="B14" s="35" t="s">
        <v>217</v>
      </c>
    </row>
    <row r="15" spans="1:2" ht="8" customHeight="1">
      <c r="A15" s="36"/>
      <c r="B15" s="37"/>
    </row>
    <row r="16" spans="1:2" ht="17" customHeight="1">
      <c r="A16" s="34" t="s">
        <v>68</v>
      </c>
      <c r="B16" s="35" t="s">
        <v>218</v>
      </c>
    </row>
    <row r="17" spans="1:2" ht="8" customHeight="1">
      <c r="A17" s="36"/>
      <c r="B17" s="37"/>
    </row>
    <row r="18" spans="1:2" ht="41" customHeight="1">
      <c r="A18" s="34" t="s">
        <v>68</v>
      </c>
      <c r="B18" s="35" t="s">
        <v>219</v>
      </c>
    </row>
    <row r="19" spans="1:2" ht="8" customHeight="1">
      <c r="A19" s="36"/>
      <c r="B19" s="37"/>
    </row>
    <row r="20" spans="1:2" ht="49" customHeight="1">
      <c r="A20" s="34" t="s">
        <v>68</v>
      </c>
      <c r="B20" s="35" t="s">
        <v>220</v>
      </c>
    </row>
    <row r="21" spans="1:2" ht="8" customHeight="1">
      <c r="A21" s="36"/>
      <c r="B21" s="38"/>
    </row>
    <row r="22" spans="1:2" ht="67" customHeight="1">
      <c r="A22" s="34" t="s">
        <v>68</v>
      </c>
      <c r="B22" s="35" t="s">
        <v>221</v>
      </c>
    </row>
    <row r="23" spans="1:2" ht="8" customHeight="1">
      <c r="A23" s="36"/>
      <c r="B23" s="38"/>
    </row>
    <row r="24" spans="1:2" ht="65" customHeight="1">
      <c r="A24" s="34" t="s">
        <v>68</v>
      </c>
      <c r="B24" s="35" t="s">
        <v>222</v>
      </c>
    </row>
    <row r="25" spans="1:2" ht="8" customHeight="1">
      <c r="A25" s="36"/>
      <c r="B25" s="38"/>
    </row>
    <row r="26" spans="1:2">
      <c r="A26" s="34"/>
      <c r="B26" s="39" t="s">
        <v>51</v>
      </c>
    </row>
    <row r="27" spans="1:2">
      <c r="A27" s="34"/>
      <c r="B27" s="40" t="s">
        <v>41</v>
      </c>
    </row>
    <row r="28" spans="1:2">
      <c r="A28" s="19"/>
      <c r="B28" s="18"/>
    </row>
    <row r="29" spans="1:2">
      <c r="B29" s="18"/>
    </row>
  </sheetData>
  <phoneticPr fontId="15" type="noConversion"/>
  <hyperlinks>
    <hyperlink ref="B27" r:id="rId1"/>
  </hyperlinks>
  <printOptions horizontalCentered="1" verticalCentered="1"/>
  <pageMargins left="0.74803149606299213" right="0.35433070866141736" top="0.39370078740157483" bottom="0.39370078740157483" header="0.51181102362204722" footer="0.51181102362204722"/>
  <pageSetup paperSize="10" orientation="portrait" horizontalDpi="4294967292" verticalDpi="4294967292"/>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5</v>
      </c>
      <c r="H1" s="234" t="str">
        <f>G1</f>
        <v>U</v>
      </c>
      <c r="I1" s="234" t="str">
        <f t="shared" ref="I1:R2" si="0">H1</f>
        <v>U</v>
      </c>
      <c r="J1" s="234" t="str">
        <f t="shared" si="0"/>
        <v>U</v>
      </c>
      <c r="K1" s="234" t="str">
        <f t="shared" si="0"/>
        <v>U</v>
      </c>
      <c r="L1" s="234" t="str">
        <f t="shared" si="0"/>
        <v>U</v>
      </c>
      <c r="M1" s="234" t="str">
        <f t="shared" si="0"/>
        <v>U</v>
      </c>
      <c r="N1" s="234" t="str">
        <f t="shared" si="0"/>
        <v>U</v>
      </c>
      <c r="O1" s="234" t="str">
        <f t="shared" si="0"/>
        <v>U</v>
      </c>
      <c r="P1" s="234" t="str">
        <f t="shared" si="0"/>
        <v>U</v>
      </c>
      <c r="Q1" s="234" t="str">
        <f t="shared" si="0"/>
        <v>U</v>
      </c>
      <c r="R1" s="234" t="str">
        <f t="shared" si="0"/>
        <v>U</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29</v>
      </c>
      <c r="H1" s="234" t="str">
        <f>G1</f>
        <v>V</v>
      </c>
      <c r="I1" s="234" t="str">
        <f t="shared" ref="I1:R2" si="0">H1</f>
        <v>V</v>
      </c>
      <c r="J1" s="234" t="str">
        <f t="shared" si="0"/>
        <v>V</v>
      </c>
      <c r="K1" s="234" t="str">
        <f t="shared" si="0"/>
        <v>V</v>
      </c>
      <c r="L1" s="234" t="str">
        <f t="shared" si="0"/>
        <v>V</v>
      </c>
      <c r="M1" s="234" t="str">
        <f t="shared" si="0"/>
        <v>V</v>
      </c>
      <c r="N1" s="234" t="str">
        <f t="shared" si="0"/>
        <v>V</v>
      </c>
      <c r="O1" s="234" t="str">
        <f t="shared" si="0"/>
        <v>V</v>
      </c>
      <c r="P1" s="234" t="str">
        <f t="shared" si="0"/>
        <v>V</v>
      </c>
      <c r="Q1" s="234" t="str">
        <f t="shared" si="0"/>
        <v>V</v>
      </c>
      <c r="R1" s="234" t="str">
        <f t="shared" si="0"/>
        <v>V</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6</v>
      </c>
      <c r="H1" s="234" t="str">
        <f>G1</f>
        <v>W</v>
      </c>
      <c r="I1" s="234" t="str">
        <f t="shared" ref="I1:R2" si="0">H1</f>
        <v>W</v>
      </c>
      <c r="J1" s="234" t="str">
        <f t="shared" si="0"/>
        <v>W</v>
      </c>
      <c r="K1" s="234" t="str">
        <f t="shared" si="0"/>
        <v>W</v>
      </c>
      <c r="L1" s="234" t="str">
        <f t="shared" si="0"/>
        <v>W</v>
      </c>
      <c r="M1" s="234" t="str">
        <f t="shared" si="0"/>
        <v>W</v>
      </c>
      <c r="N1" s="234" t="str">
        <f t="shared" si="0"/>
        <v>W</v>
      </c>
      <c r="O1" s="234" t="str">
        <f t="shared" si="0"/>
        <v>W</v>
      </c>
      <c r="P1" s="234" t="str">
        <f t="shared" si="0"/>
        <v>W</v>
      </c>
      <c r="Q1" s="234" t="str">
        <f t="shared" si="0"/>
        <v>W</v>
      </c>
      <c r="R1" s="234" t="str">
        <f t="shared" si="0"/>
        <v>W</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7</v>
      </c>
      <c r="H1" s="234" t="str">
        <f>G1</f>
        <v>X</v>
      </c>
      <c r="I1" s="234" t="str">
        <f t="shared" ref="I1:R2" si="0">H1</f>
        <v>X</v>
      </c>
      <c r="J1" s="234" t="str">
        <f t="shared" si="0"/>
        <v>X</v>
      </c>
      <c r="K1" s="234" t="str">
        <f t="shared" si="0"/>
        <v>X</v>
      </c>
      <c r="L1" s="234" t="str">
        <f t="shared" si="0"/>
        <v>X</v>
      </c>
      <c r="M1" s="234" t="str">
        <f t="shared" si="0"/>
        <v>X</v>
      </c>
      <c r="N1" s="234" t="str">
        <f t="shared" si="0"/>
        <v>X</v>
      </c>
      <c r="O1" s="234" t="str">
        <f t="shared" si="0"/>
        <v>X</v>
      </c>
      <c r="P1" s="234" t="str">
        <f t="shared" si="0"/>
        <v>X</v>
      </c>
      <c r="Q1" s="234" t="str">
        <f t="shared" si="0"/>
        <v>X</v>
      </c>
      <c r="R1" s="234" t="str">
        <f t="shared" si="0"/>
        <v>X</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8</v>
      </c>
      <c r="H1" s="234" t="str">
        <f>G1</f>
        <v>Y</v>
      </c>
      <c r="I1" s="234" t="str">
        <f t="shared" ref="I1:R2" si="0">H1</f>
        <v>Y</v>
      </c>
      <c r="J1" s="234" t="str">
        <f t="shared" si="0"/>
        <v>Y</v>
      </c>
      <c r="K1" s="234" t="str">
        <f t="shared" si="0"/>
        <v>Y</v>
      </c>
      <c r="L1" s="234" t="str">
        <f t="shared" si="0"/>
        <v>Y</v>
      </c>
      <c r="M1" s="234" t="str">
        <f t="shared" si="0"/>
        <v>Y</v>
      </c>
      <c r="N1" s="234" t="str">
        <f t="shared" si="0"/>
        <v>Y</v>
      </c>
      <c r="O1" s="234" t="str">
        <f t="shared" si="0"/>
        <v>Y</v>
      </c>
      <c r="P1" s="234" t="str">
        <f t="shared" si="0"/>
        <v>Y</v>
      </c>
      <c r="Q1" s="234" t="str">
        <f t="shared" si="0"/>
        <v>Y</v>
      </c>
      <c r="R1" s="234" t="str">
        <f t="shared" si="0"/>
        <v>Y</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9</v>
      </c>
      <c r="H1" s="234" t="str">
        <f>G1</f>
        <v>Z</v>
      </c>
      <c r="I1" s="234" t="str">
        <f t="shared" ref="I1:R2" si="0">H1</f>
        <v>Z</v>
      </c>
      <c r="J1" s="234" t="str">
        <f t="shared" si="0"/>
        <v>Z</v>
      </c>
      <c r="K1" s="234" t="str">
        <f t="shared" si="0"/>
        <v>Z</v>
      </c>
      <c r="L1" s="234" t="str">
        <f t="shared" si="0"/>
        <v>Z</v>
      </c>
      <c r="M1" s="234" t="str">
        <f t="shared" si="0"/>
        <v>Z</v>
      </c>
      <c r="N1" s="234" t="str">
        <f t="shared" si="0"/>
        <v>Z</v>
      </c>
      <c r="O1" s="234" t="str">
        <f t="shared" si="0"/>
        <v>Z</v>
      </c>
      <c r="P1" s="234" t="str">
        <f t="shared" si="0"/>
        <v>Z</v>
      </c>
      <c r="Q1" s="234" t="str">
        <f t="shared" si="0"/>
        <v>Z</v>
      </c>
      <c r="R1" s="234" t="str">
        <f t="shared" si="0"/>
        <v>Z</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G104"/>
  <sheetViews>
    <sheetView showGridLines="0" topLeftCell="A39" workbookViewId="0">
      <selection activeCell="C1" sqref="C1"/>
    </sheetView>
  </sheetViews>
  <sheetFormatPr baseColWidth="10" defaultColWidth="10.5703125" defaultRowHeight="13" x14ac:dyDescent="0"/>
  <cols>
    <col min="1" max="6" width="10.5703125" style="92"/>
    <col min="7" max="7" width="12.42578125" style="92" bestFit="1" customWidth="1"/>
    <col min="8" max="16384" width="10.5703125" style="92"/>
  </cols>
  <sheetData>
    <row r="1" spans="1:7">
      <c r="A1" s="89" t="s">
        <v>109</v>
      </c>
      <c r="B1" s="90"/>
      <c r="C1" s="90"/>
      <c r="D1" s="90"/>
      <c r="E1" s="90"/>
      <c r="F1" s="90"/>
      <c r="G1" s="91"/>
    </row>
    <row r="2" spans="1:7">
      <c r="A2" s="93"/>
      <c r="B2" s="94"/>
      <c r="C2" s="95"/>
      <c r="D2" s="96" t="s">
        <v>15</v>
      </c>
      <c r="E2" s="95"/>
      <c r="F2" s="97"/>
      <c r="G2" s="98"/>
    </row>
    <row r="3" spans="1:7">
      <c r="A3" s="99" t="s">
        <v>16</v>
      </c>
      <c r="B3" s="100" t="s">
        <v>26</v>
      </c>
      <c r="C3" s="101" t="s">
        <v>27</v>
      </c>
      <c r="D3" s="101" t="s">
        <v>28</v>
      </c>
      <c r="E3" s="101" t="s">
        <v>29</v>
      </c>
      <c r="F3" s="101" t="s">
        <v>70</v>
      </c>
      <c r="G3" s="102" t="s">
        <v>71</v>
      </c>
    </row>
    <row r="4" spans="1:7">
      <c r="A4" s="103">
        <v>1</v>
      </c>
      <c r="B4" s="104">
        <v>184817</v>
      </c>
      <c r="C4" s="105">
        <v>188265</v>
      </c>
      <c r="D4" s="105">
        <v>190650</v>
      </c>
      <c r="E4" s="105">
        <v>194098</v>
      </c>
      <c r="F4" s="105">
        <v>196484</v>
      </c>
      <c r="G4" s="106">
        <v>171917.38</v>
      </c>
    </row>
    <row r="5" spans="1:7">
      <c r="A5" s="103">
        <v>2</v>
      </c>
      <c r="B5" s="104">
        <v>187655</v>
      </c>
      <c r="C5" s="105">
        <v>191187</v>
      </c>
      <c r="D5" s="105">
        <v>193632</v>
      </c>
      <c r="E5" s="105">
        <v>197161</v>
      </c>
      <c r="F5" s="105">
        <v>199607</v>
      </c>
      <c r="G5" s="106">
        <v>174577.34</v>
      </c>
    </row>
    <row r="6" spans="1:7">
      <c r="A6" s="103">
        <v>3</v>
      </c>
      <c r="B6" s="104">
        <v>190571</v>
      </c>
      <c r="C6" s="105">
        <v>194187</v>
      </c>
      <c r="D6" s="105">
        <v>196692</v>
      </c>
      <c r="E6" s="105">
        <v>200308</v>
      </c>
      <c r="F6" s="105">
        <v>202814</v>
      </c>
      <c r="G6" s="106">
        <v>177309.48</v>
      </c>
    </row>
    <row r="7" spans="1:7">
      <c r="A7" s="103">
        <v>4</v>
      </c>
      <c r="B7" s="104">
        <v>193567</v>
      </c>
      <c r="C7" s="105">
        <v>197274</v>
      </c>
      <c r="D7" s="105">
        <v>199840</v>
      </c>
      <c r="E7" s="105">
        <v>203545</v>
      </c>
      <c r="F7" s="105">
        <v>206110</v>
      </c>
      <c r="G7" s="106">
        <v>180117.41</v>
      </c>
    </row>
    <row r="8" spans="1:7">
      <c r="A8" s="103">
        <v>5</v>
      </c>
      <c r="B8" s="104">
        <v>196645</v>
      </c>
      <c r="C8" s="105">
        <v>200442</v>
      </c>
      <c r="D8" s="105">
        <v>203072</v>
      </c>
      <c r="E8" s="105">
        <v>206869</v>
      </c>
      <c r="F8" s="105">
        <v>209497</v>
      </c>
      <c r="G8" s="106">
        <v>183001.14</v>
      </c>
    </row>
    <row r="9" spans="1:7">
      <c r="A9" s="103">
        <v>6</v>
      </c>
      <c r="B9" s="104">
        <v>199810</v>
      </c>
      <c r="C9" s="105">
        <v>203700</v>
      </c>
      <c r="D9" s="105">
        <v>206395</v>
      </c>
      <c r="E9" s="105">
        <v>210285</v>
      </c>
      <c r="F9" s="105">
        <v>212978</v>
      </c>
      <c r="G9" s="106">
        <v>185966.06</v>
      </c>
    </row>
    <row r="10" spans="1:7">
      <c r="A10" s="103">
        <v>7</v>
      </c>
      <c r="B10" s="104">
        <v>203058</v>
      </c>
      <c r="C10" s="105">
        <v>207045</v>
      </c>
      <c r="D10" s="105">
        <v>209805</v>
      </c>
      <c r="E10" s="105">
        <v>213792</v>
      </c>
      <c r="F10" s="105">
        <v>216551</v>
      </c>
      <c r="G10" s="106">
        <v>189010.4</v>
      </c>
    </row>
    <row r="11" spans="1:7">
      <c r="A11" s="103">
        <v>8</v>
      </c>
      <c r="B11" s="104">
        <v>206396</v>
      </c>
      <c r="C11" s="105">
        <v>210482</v>
      </c>
      <c r="D11" s="105">
        <v>213311</v>
      </c>
      <c r="E11" s="105">
        <v>217397</v>
      </c>
      <c r="F11" s="105">
        <v>220226</v>
      </c>
      <c r="G11" s="106">
        <v>192139.54</v>
      </c>
    </row>
    <row r="12" spans="1:7">
      <c r="A12" s="103">
        <v>9</v>
      </c>
      <c r="B12" s="104">
        <v>209829</v>
      </c>
      <c r="C12" s="105">
        <v>214015</v>
      </c>
      <c r="D12" s="105">
        <v>216916</v>
      </c>
      <c r="E12" s="105">
        <v>221102</v>
      </c>
      <c r="F12" s="105">
        <v>224002</v>
      </c>
      <c r="G12" s="106">
        <v>195355.31</v>
      </c>
    </row>
    <row r="13" spans="1:7">
      <c r="A13" s="103">
        <v>10</v>
      </c>
      <c r="B13" s="104">
        <v>213353</v>
      </c>
      <c r="C13" s="105">
        <v>217646</v>
      </c>
      <c r="D13" s="105">
        <v>220617</v>
      </c>
      <c r="E13" s="105">
        <v>224909</v>
      </c>
      <c r="F13" s="105">
        <v>227882</v>
      </c>
      <c r="G13" s="106">
        <v>198659.5</v>
      </c>
    </row>
    <row r="14" spans="1:7">
      <c r="A14" s="103">
        <v>11</v>
      </c>
      <c r="B14" s="104">
        <v>216134</v>
      </c>
      <c r="C14" s="105">
        <v>220533</v>
      </c>
      <c r="D14" s="105">
        <v>223579</v>
      </c>
      <c r="E14" s="105">
        <v>227978</v>
      </c>
      <c r="F14" s="105">
        <v>231023</v>
      </c>
      <c r="G14" s="106">
        <v>202053.93</v>
      </c>
    </row>
    <row r="15" spans="1:7">
      <c r="A15" s="103">
        <v>12</v>
      </c>
      <c r="B15" s="104">
        <v>219855</v>
      </c>
      <c r="C15" s="105">
        <v>224365</v>
      </c>
      <c r="D15" s="105">
        <v>227489</v>
      </c>
      <c r="E15" s="105">
        <v>231997</v>
      </c>
      <c r="F15" s="105">
        <v>235119</v>
      </c>
      <c r="G15" s="106">
        <v>205542.18</v>
      </c>
    </row>
    <row r="16" spans="1:7">
      <c r="A16" s="103">
        <v>13</v>
      </c>
      <c r="B16" s="104">
        <v>223681</v>
      </c>
      <c r="C16" s="105">
        <v>228304</v>
      </c>
      <c r="D16" s="105">
        <v>231504</v>
      </c>
      <c r="E16" s="105">
        <v>236129</v>
      </c>
      <c r="F16" s="105">
        <v>239328</v>
      </c>
      <c r="G16" s="106">
        <v>209126.09</v>
      </c>
    </row>
    <row r="17" spans="1:7">
      <c r="A17" s="103">
        <v>14</v>
      </c>
      <c r="B17" s="104">
        <v>227611</v>
      </c>
      <c r="C17" s="105">
        <v>232351</v>
      </c>
      <c r="D17" s="105">
        <v>235632</v>
      </c>
      <c r="E17" s="105">
        <v>240371</v>
      </c>
      <c r="F17" s="105">
        <v>243652</v>
      </c>
      <c r="G17" s="106">
        <v>212809.24</v>
      </c>
    </row>
    <row r="18" spans="1:7">
      <c r="A18" s="103">
        <v>15</v>
      </c>
      <c r="B18" s="104">
        <v>231649</v>
      </c>
      <c r="C18" s="105">
        <v>236507</v>
      </c>
      <c r="D18" s="105">
        <v>239870</v>
      </c>
      <c r="E18" s="105">
        <v>244730</v>
      </c>
      <c r="F18" s="105">
        <v>248094</v>
      </c>
      <c r="G18" s="106">
        <v>216591.65</v>
      </c>
    </row>
    <row r="19" spans="1:7">
      <c r="A19" s="103">
        <v>16</v>
      </c>
      <c r="B19" s="104">
        <v>234743</v>
      </c>
      <c r="C19" s="105">
        <v>239725</v>
      </c>
      <c r="D19" s="105">
        <v>243175</v>
      </c>
      <c r="E19" s="105">
        <v>248156</v>
      </c>
      <c r="F19" s="105">
        <v>251606</v>
      </c>
      <c r="G19" s="106">
        <v>220480.52</v>
      </c>
    </row>
    <row r="20" spans="1:7">
      <c r="A20" s="103">
        <v>17</v>
      </c>
      <c r="B20" s="104">
        <v>239005</v>
      </c>
      <c r="C20" s="105">
        <v>244114</v>
      </c>
      <c r="D20" s="105">
        <v>247651</v>
      </c>
      <c r="E20" s="105">
        <v>252759</v>
      </c>
      <c r="F20" s="105">
        <v>256294</v>
      </c>
      <c r="G20" s="106">
        <v>224474.06</v>
      </c>
    </row>
    <row r="21" spans="1:7">
      <c r="A21" s="103">
        <v>18</v>
      </c>
      <c r="B21" s="104">
        <v>243387</v>
      </c>
      <c r="C21" s="105">
        <v>248626</v>
      </c>
      <c r="D21" s="105">
        <v>252252</v>
      </c>
      <c r="E21" s="105">
        <v>257490</v>
      </c>
      <c r="F21" s="105">
        <v>261115</v>
      </c>
      <c r="G21" s="106">
        <v>228579.5</v>
      </c>
    </row>
    <row r="22" spans="1:7">
      <c r="A22" s="103">
        <v>19</v>
      </c>
      <c r="B22" s="104">
        <v>246657</v>
      </c>
      <c r="C22" s="105">
        <v>252029</v>
      </c>
      <c r="D22" s="105">
        <v>255746</v>
      </c>
      <c r="E22" s="105">
        <v>261119</v>
      </c>
      <c r="F22" s="105">
        <v>264839</v>
      </c>
      <c r="G22" s="106">
        <v>232796.81</v>
      </c>
    </row>
    <row r="23" spans="1:7">
      <c r="A23" s="103">
        <v>20</v>
      </c>
      <c r="B23" s="104">
        <v>250053</v>
      </c>
      <c r="C23" s="105">
        <v>255560</v>
      </c>
      <c r="D23" s="105">
        <v>259374</v>
      </c>
      <c r="E23" s="105">
        <v>264882</v>
      </c>
      <c r="F23" s="105">
        <v>268694</v>
      </c>
      <c r="G23" s="106">
        <v>237129.61</v>
      </c>
    </row>
    <row r="24" spans="1:7">
      <c r="A24" s="103">
        <v>21</v>
      </c>
      <c r="B24" s="104">
        <v>254192</v>
      </c>
      <c r="C24" s="105">
        <v>259841</v>
      </c>
      <c r="D24" s="105">
        <v>263752</v>
      </c>
      <c r="E24" s="105">
        <v>269401</v>
      </c>
      <c r="F24" s="105">
        <v>273312</v>
      </c>
      <c r="G24" s="106">
        <v>241583.32</v>
      </c>
    </row>
    <row r="25" spans="1:7">
      <c r="A25" s="103">
        <v>22</v>
      </c>
      <c r="B25" s="104">
        <v>258027</v>
      </c>
      <c r="C25" s="105">
        <v>263676</v>
      </c>
      <c r="D25" s="105">
        <v>267587</v>
      </c>
      <c r="E25" s="105">
        <v>273236</v>
      </c>
      <c r="F25" s="105">
        <v>277147</v>
      </c>
      <c r="G25" s="106">
        <v>246033.33</v>
      </c>
    </row>
    <row r="26" spans="1:7">
      <c r="A26" s="103">
        <v>23</v>
      </c>
      <c r="B26" s="104">
        <v>262137</v>
      </c>
      <c r="C26" s="105">
        <v>267629</v>
      </c>
      <c r="D26" s="105">
        <v>271434</v>
      </c>
      <c r="E26" s="105">
        <v>276928</v>
      </c>
      <c r="F26" s="105">
        <v>280730</v>
      </c>
      <c r="G26" s="106">
        <v>250472.55</v>
      </c>
    </row>
    <row r="27" spans="1:7">
      <c r="A27" s="103">
        <v>24</v>
      </c>
      <c r="B27" s="104">
        <v>266372</v>
      </c>
      <c r="C27" s="105">
        <v>271710</v>
      </c>
      <c r="D27" s="105">
        <v>275406</v>
      </c>
      <c r="E27" s="105">
        <v>280745</v>
      </c>
      <c r="F27" s="105">
        <v>284441</v>
      </c>
      <c r="G27" s="106">
        <v>255037.97</v>
      </c>
    </row>
    <row r="28" spans="1:7">
      <c r="A28" s="103">
        <v>25</v>
      </c>
      <c r="B28" s="104">
        <v>270701</v>
      </c>
      <c r="C28" s="105">
        <v>275873</v>
      </c>
      <c r="D28" s="105">
        <v>279454</v>
      </c>
      <c r="E28" s="105">
        <v>284626</v>
      </c>
      <c r="F28" s="105">
        <v>288206</v>
      </c>
      <c r="G28" s="106">
        <v>259721.7</v>
      </c>
    </row>
    <row r="29" spans="1:7">
      <c r="A29" s="103">
        <v>26</v>
      </c>
      <c r="B29" s="104">
        <v>275131</v>
      </c>
      <c r="C29" s="105">
        <v>280123</v>
      </c>
      <c r="D29" s="105">
        <v>283580</v>
      </c>
      <c r="E29" s="105">
        <v>288573</v>
      </c>
      <c r="F29" s="105">
        <v>292029</v>
      </c>
      <c r="G29" s="106">
        <v>264528.59000000003</v>
      </c>
    </row>
    <row r="30" spans="1:7">
      <c r="A30" s="103">
        <v>27</v>
      </c>
      <c r="B30" s="104">
        <v>279656</v>
      </c>
      <c r="C30" s="105">
        <v>284456</v>
      </c>
      <c r="D30" s="105">
        <v>287782</v>
      </c>
      <c r="E30" s="105">
        <v>292583</v>
      </c>
      <c r="F30" s="105">
        <v>295908</v>
      </c>
      <c r="G30" s="106">
        <v>269459.90000000002</v>
      </c>
    </row>
    <row r="31" spans="1:7">
      <c r="A31" s="103">
        <v>28</v>
      </c>
      <c r="B31" s="104">
        <v>284283</v>
      </c>
      <c r="C31" s="105">
        <v>288881</v>
      </c>
      <c r="D31" s="105">
        <v>292064</v>
      </c>
      <c r="E31" s="105">
        <v>296661</v>
      </c>
      <c r="F31" s="105">
        <v>299845</v>
      </c>
      <c r="G31" s="106">
        <v>274522.23</v>
      </c>
    </row>
    <row r="32" spans="1:7">
      <c r="A32" s="103">
        <v>29</v>
      </c>
      <c r="B32" s="104">
        <v>289014</v>
      </c>
      <c r="C32" s="105">
        <v>293394</v>
      </c>
      <c r="D32" s="105">
        <v>296427</v>
      </c>
      <c r="E32" s="105">
        <v>300807</v>
      </c>
      <c r="F32" s="105">
        <v>303839</v>
      </c>
      <c r="G32" s="106">
        <v>279714.99</v>
      </c>
    </row>
    <row r="33" spans="1:7">
      <c r="A33" s="103">
        <v>30</v>
      </c>
      <c r="B33" s="104">
        <v>293853</v>
      </c>
      <c r="C33" s="105">
        <v>298001</v>
      </c>
      <c r="D33" s="105">
        <v>300872</v>
      </c>
      <c r="E33" s="105">
        <v>305018</v>
      </c>
      <c r="F33" s="105">
        <v>307890</v>
      </c>
      <c r="G33" s="106">
        <v>285044.74</v>
      </c>
    </row>
    <row r="34" spans="1:7">
      <c r="A34" s="103">
        <v>31</v>
      </c>
      <c r="B34" s="104">
        <v>298795</v>
      </c>
      <c r="C34" s="105">
        <v>302696</v>
      </c>
      <c r="D34" s="105">
        <v>305398</v>
      </c>
      <c r="E34" s="105">
        <v>309299</v>
      </c>
      <c r="F34" s="105">
        <v>312000</v>
      </c>
      <c r="G34" s="106">
        <v>290512.64000000001</v>
      </c>
    </row>
    <row r="35" spans="1:7">
      <c r="A35" s="103">
        <v>32</v>
      </c>
      <c r="B35" s="104">
        <v>303852</v>
      </c>
      <c r="C35" s="105">
        <v>307490</v>
      </c>
      <c r="D35" s="105">
        <v>310009</v>
      </c>
      <c r="E35" s="105">
        <v>313649</v>
      </c>
      <c r="F35" s="105">
        <v>316167</v>
      </c>
      <c r="G35" s="106">
        <v>296125.21000000002</v>
      </c>
    </row>
    <row r="36" spans="1:7">
      <c r="A36" s="103">
        <v>33</v>
      </c>
      <c r="B36" s="104">
        <v>309016</v>
      </c>
      <c r="C36" s="105">
        <v>312375</v>
      </c>
      <c r="D36" s="105">
        <v>314703</v>
      </c>
      <c r="E36" s="105">
        <v>318063</v>
      </c>
      <c r="F36" s="105">
        <v>320390</v>
      </c>
      <c r="G36" s="106">
        <v>301881.8</v>
      </c>
    </row>
    <row r="37" spans="1:7">
      <c r="A37" s="103">
        <v>34</v>
      </c>
      <c r="B37" s="104">
        <v>314298</v>
      </c>
      <c r="C37" s="105">
        <v>317363</v>
      </c>
      <c r="D37" s="105">
        <v>319485</v>
      </c>
      <c r="E37" s="105">
        <v>322548</v>
      </c>
      <c r="F37" s="105">
        <v>324670</v>
      </c>
      <c r="G37" s="106">
        <v>307790.62</v>
      </c>
    </row>
    <row r="38" spans="1:7">
      <c r="A38" s="103">
        <v>35</v>
      </c>
      <c r="B38" s="104">
        <v>319697</v>
      </c>
      <c r="C38" s="105">
        <v>322450</v>
      </c>
      <c r="D38" s="105">
        <v>324354</v>
      </c>
      <c r="E38" s="105">
        <v>327107</v>
      </c>
      <c r="F38" s="105">
        <v>329011</v>
      </c>
      <c r="G38" s="106">
        <v>313854.56</v>
      </c>
    </row>
    <row r="39" spans="1:7">
      <c r="A39" s="103">
        <v>36</v>
      </c>
      <c r="B39" s="104">
        <v>325214</v>
      </c>
      <c r="C39" s="105">
        <v>327634</v>
      </c>
      <c r="D39" s="105">
        <v>329310</v>
      </c>
      <c r="E39" s="105">
        <v>331731</v>
      </c>
      <c r="F39" s="105">
        <v>333406</v>
      </c>
      <c r="G39" s="106">
        <v>320074.68</v>
      </c>
    </row>
    <row r="40" spans="1:7">
      <c r="A40" s="103">
        <v>37</v>
      </c>
      <c r="B40" s="104">
        <v>330853</v>
      </c>
      <c r="C40" s="105">
        <v>332923</v>
      </c>
      <c r="D40" s="105">
        <v>334355</v>
      </c>
      <c r="E40" s="105">
        <v>336425</v>
      </c>
      <c r="F40" s="105">
        <v>337859</v>
      </c>
      <c r="G40" s="106">
        <v>326457.34000000003</v>
      </c>
    </row>
    <row r="41" spans="1:7">
      <c r="A41" s="103">
        <v>38</v>
      </c>
      <c r="B41" s="104">
        <v>336808</v>
      </c>
      <c r="C41" s="105">
        <v>338540</v>
      </c>
      <c r="D41" s="105">
        <v>339739</v>
      </c>
      <c r="E41" s="105">
        <v>341471</v>
      </c>
      <c r="F41" s="105">
        <v>342672</v>
      </c>
      <c r="G41" s="106">
        <v>333128.88</v>
      </c>
    </row>
    <row r="42" spans="1:7">
      <c r="A42" s="103">
        <v>39</v>
      </c>
      <c r="B42" s="104">
        <v>342821</v>
      </c>
      <c r="C42" s="105">
        <v>344156</v>
      </c>
      <c r="D42" s="105">
        <v>345080</v>
      </c>
      <c r="E42" s="105">
        <v>346413</v>
      </c>
      <c r="F42" s="105">
        <v>347337</v>
      </c>
      <c r="G42" s="106">
        <v>339989.41</v>
      </c>
    </row>
    <row r="43" spans="1:7">
      <c r="A43" s="103">
        <v>40</v>
      </c>
      <c r="B43" s="104">
        <v>348966</v>
      </c>
      <c r="C43" s="105">
        <v>349878</v>
      </c>
      <c r="D43" s="105">
        <v>350510</v>
      </c>
      <c r="E43" s="105">
        <v>351422</v>
      </c>
      <c r="F43" s="105">
        <v>352054</v>
      </c>
      <c r="G43" s="106">
        <v>347027.46</v>
      </c>
    </row>
    <row r="44" spans="1:7">
      <c r="A44" s="103">
        <v>41</v>
      </c>
      <c r="B44" s="104">
        <v>355245</v>
      </c>
      <c r="C44" s="105">
        <v>355712</v>
      </c>
      <c r="D44" s="105">
        <v>356037</v>
      </c>
      <c r="E44" s="105">
        <v>356505</v>
      </c>
      <c r="F44" s="105">
        <v>356828</v>
      </c>
      <c r="G44" s="106">
        <v>354249.23</v>
      </c>
    </row>
    <row r="45" spans="1:7">
      <c r="A45" s="103">
        <v>42</v>
      </c>
      <c r="B45" s="104">
        <v>361660</v>
      </c>
      <c r="C45" s="105">
        <v>361660</v>
      </c>
      <c r="D45" s="105">
        <v>361660</v>
      </c>
      <c r="E45" s="105">
        <v>361660</v>
      </c>
      <c r="F45" s="105">
        <v>361660</v>
      </c>
      <c r="G45" s="106">
        <v>361659.2</v>
      </c>
    </row>
    <row r="46" spans="1:7">
      <c r="A46" s="103">
        <v>43</v>
      </c>
      <c r="B46" s="104">
        <v>369689</v>
      </c>
      <c r="C46" s="105">
        <v>369689</v>
      </c>
      <c r="D46" s="105">
        <v>369689</v>
      </c>
      <c r="E46" s="105">
        <v>369689</v>
      </c>
      <c r="F46" s="105">
        <v>369689</v>
      </c>
      <c r="G46" s="106">
        <v>369688.53</v>
      </c>
    </row>
    <row r="47" spans="1:7">
      <c r="A47" s="103">
        <v>44</v>
      </c>
      <c r="B47" s="104">
        <v>377937</v>
      </c>
      <c r="C47" s="105">
        <v>377937</v>
      </c>
      <c r="D47" s="105">
        <v>377937</v>
      </c>
      <c r="E47" s="105">
        <v>377937</v>
      </c>
      <c r="F47" s="105">
        <v>377937</v>
      </c>
      <c r="G47" s="106">
        <v>377937.3</v>
      </c>
    </row>
    <row r="48" spans="1:7">
      <c r="A48" s="103">
        <v>45</v>
      </c>
      <c r="B48" s="104">
        <v>386414</v>
      </c>
      <c r="C48" s="105">
        <v>386414</v>
      </c>
      <c r="D48" s="105">
        <v>386414</v>
      </c>
      <c r="E48" s="105">
        <v>386414</v>
      </c>
      <c r="F48" s="105">
        <v>386414</v>
      </c>
      <c r="G48" s="106">
        <v>386414.29</v>
      </c>
    </row>
    <row r="49" spans="1:7">
      <c r="A49" s="103">
        <v>46</v>
      </c>
      <c r="B49" s="104">
        <v>395125</v>
      </c>
      <c r="C49" s="105">
        <v>395125</v>
      </c>
      <c r="D49" s="105">
        <v>395125</v>
      </c>
      <c r="E49" s="105">
        <v>395125</v>
      </c>
      <c r="F49" s="105">
        <v>395125</v>
      </c>
      <c r="G49" s="106">
        <v>395124.74</v>
      </c>
    </row>
    <row r="50" spans="1:7">
      <c r="A50" s="103">
        <v>47</v>
      </c>
      <c r="B50" s="104">
        <v>413269</v>
      </c>
      <c r="C50" s="105">
        <v>413269</v>
      </c>
      <c r="D50" s="105">
        <v>413269</v>
      </c>
      <c r="E50" s="105">
        <v>413269</v>
      </c>
      <c r="F50" s="105">
        <v>413269</v>
      </c>
      <c r="G50" s="106">
        <v>413268.87</v>
      </c>
    </row>
    <row r="51" spans="1:7">
      <c r="A51" s="103">
        <v>48</v>
      </c>
      <c r="B51" s="104">
        <v>441027</v>
      </c>
      <c r="C51" s="105">
        <v>441027</v>
      </c>
      <c r="D51" s="105">
        <v>441027</v>
      </c>
      <c r="E51" s="105">
        <v>441027</v>
      </c>
      <c r="F51" s="105">
        <v>441027</v>
      </c>
      <c r="G51" s="106">
        <v>441025.75</v>
      </c>
    </row>
    <row r="52" spans="1:7">
      <c r="A52" s="103">
        <v>49</v>
      </c>
      <c r="B52" s="104">
        <v>471781</v>
      </c>
      <c r="C52" s="105">
        <v>471781</v>
      </c>
      <c r="D52" s="105">
        <v>471781</v>
      </c>
      <c r="E52" s="105">
        <v>471781</v>
      </c>
      <c r="F52" s="105">
        <v>471781</v>
      </c>
      <c r="G52" s="106">
        <v>471780.9</v>
      </c>
    </row>
    <row r="53" spans="1:7">
      <c r="A53" s="103">
        <v>50</v>
      </c>
      <c r="B53" s="104">
        <v>521094</v>
      </c>
      <c r="C53" s="105">
        <v>521094</v>
      </c>
      <c r="D53" s="105">
        <v>521094</v>
      </c>
      <c r="E53" s="105">
        <v>521094</v>
      </c>
      <c r="F53" s="105">
        <v>521094</v>
      </c>
      <c r="G53" s="106">
        <v>521094.47</v>
      </c>
    </row>
    <row r="54" spans="1:7">
      <c r="A54" s="103">
        <v>51</v>
      </c>
      <c r="B54" s="104">
        <v>592911</v>
      </c>
      <c r="C54" s="105">
        <v>592911</v>
      </c>
      <c r="D54" s="105">
        <v>592911</v>
      </c>
      <c r="E54" s="105">
        <v>592911</v>
      </c>
      <c r="F54" s="105">
        <v>592911</v>
      </c>
      <c r="G54" s="106">
        <v>592911.94999999995</v>
      </c>
    </row>
    <row r="55" spans="1:7">
      <c r="A55" s="103">
        <v>52</v>
      </c>
      <c r="B55" s="104">
        <v>650993</v>
      </c>
      <c r="C55" s="105">
        <v>650993</v>
      </c>
      <c r="D55" s="105">
        <v>650993</v>
      </c>
      <c r="E55" s="105">
        <v>650993</v>
      </c>
      <c r="F55" s="105">
        <v>650993</v>
      </c>
      <c r="G55" s="106">
        <v>650993.51</v>
      </c>
    </row>
    <row r="56" spans="1:7">
      <c r="A56" s="103">
        <v>53</v>
      </c>
      <c r="B56" s="104">
        <v>728408</v>
      </c>
      <c r="C56" s="105">
        <v>728408</v>
      </c>
      <c r="D56" s="105">
        <v>728408</v>
      </c>
      <c r="E56" s="105">
        <v>728408</v>
      </c>
      <c r="F56" s="105">
        <v>728408</v>
      </c>
      <c r="G56" s="106">
        <v>728409.39</v>
      </c>
    </row>
    <row r="57" spans="1:7">
      <c r="A57" s="103">
        <v>54</v>
      </c>
      <c r="B57" s="104">
        <v>821385</v>
      </c>
      <c r="C57" s="105">
        <v>821385</v>
      </c>
      <c r="D57" s="105">
        <v>821385</v>
      </c>
      <c r="E57" s="105">
        <v>821385</v>
      </c>
      <c r="F57" s="105">
        <v>821385</v>
      </c>
      <c r="G57" s="106">
        <v>821385.31</v>
      </c>
    </row>
    <row r="58" spans="1:7">
      <c r="A58" s="103">
        <v>55</v>
      </c>
      <c r="B58" s="104">
        <v>925652</v>
      </c>
      <c r="C58" s="105">
        <v>925652</v>
      </c>
      <c r="D58" s="105">
        <v>925652</v>
      </c>
      <c r="E58" s="105">
        <v>925652</v>
      </c>
      <c r="F58" s="105">
        <v>925652</v>
      </c>
      <c r="G58" s="106">
        <v>925652.26</v>
      </c>
    </row>
    <row r="59" spans="1:7" ht="15">
      <c r="A59" s="9" t="s">
        <v>49</v>
      </c>
      <c r="B59" s="107">
        <v>279695</v>
      </c>
      <c r="C59" s="108">
        <v>279695</v>
      </c>
      <c r="D59" s="108">
        <v>279695</v>
      </c>
      <c r="E59" s="108">
        <v>279695</v>
      </c>
      <c r="F59" s="108">
        <v>279695</v>
      </c>
      <c r="G59" s="15">
        <v>279695</v>
      </c>
    </row>
    <row r="60" spans="1:7" ht="15">
      <c r="A60" s="9" t="s">
        <v>48</v>
      </c>
      <c r="B60" s="10">
        <v>298044</v>
      </c>
      <c r="C60" s="11">
        <v>298044</v>
      </c>
      <c r="D60" s="11">
        <v>298044</v>
      </c>
      <c r="E60" s="11">
        <v>298044</v>
      </c>
      <c r="F60" s="11">
        <v>298044</v>
      </c>
      <c r="G60" s="16">
        <v>298044</v>
      </c>
    </row>
    <row r="61" spans="1:7" ht="15">
      <c r="A61" s="9" t="s">
        <v>46</v>
      </c>
      <c r="B61" s="10">
        <v>325699</v>
      </c>
      <c r="C61" s="11">
        <v>325699</v>
      </c>
      <c r="D61" s="11">
        <v>325699</v>
      </c>
      <c r="E61" s="11">
        <v>325699</v>
      </c>
      <c r="F61" s="11">
        <v>325699</v>
      </c>
      <c r="G61" s="16">
        <v>325699</v>
      </c>
    </row>
    <row r="62" spans="1:7" ht="15">
      <c r="A62" s="9" t="s">
        <v>146</v>
      </c>
      <c r="B62" s="10">
        <v>351388</v>
      </c>
      <c r="C62" s="11">
        <v>351388</v>
      </c>
      <c r="D62" s="11">
        <v>351388</v>
      </c>
      <c r="E62" s="11">
        <v>351388</v>
      </c>
      <c r="F62" s="11">
        <v>351388</v>
      </c>
      <c r="G62" s="16">
        <v>351388</v>
      </c>
    </row>
    <row r="63" spans="1:7" ht="15">
      <c r="A63" s="9" t="s">
        <v>72</v>
      </c>
      <c r="B63" s="10">
        <v>266588</v>
      </c>
      <c r="C63" s="11">
        <v>266588</v>
      </c>
      <c r="D63" s="11">
        <v>266588</v>
      </c>
      <c r="E63" s="11">
        <v>266588</v>
      </c>
      <c r="F63" s="11">
        <v>266588</v>
      </c>
      <c r="G63" s="16">
        <v>266588</v>
      </c>
    </row>
    <row r="64" spans="1:7" ht="15">
      <c r="A64" s="9" t="s">
        <v>50</v>
      </c>
      <c r="B64" s="10">
        <v>279695</v>
      </c>
      <c r="C64" s="11">
        <v>279695</v>
      </c>
      <c r="D64" s="11">
        <v>279695</v>
      </c>
      <c r="E64" s="11">
        <v>279695</v>
      </c>
      <c r="F64" s="11">
        <v>279695</v>
      </c>
      <c r="G64" s="16">
        <v>279695</v>
      </c>
    </row>
    <row r="65" spans="1:7" ht="15">
      <c r="A65" s="9" t="s">
        <v>47</v>
      </c>
      <c r="B65" s="10">
        <v>290311</v>
      </c>
      <c r="C65" s="11">
        <v>290311</v>
      </c>
      <c r="D65" s="11">
        <v>290311</v>
      </c>
      <c r="E65" s="11">
        <v>290311</v>
      </c>
      <c r="F65" s="11">
        <v>290311</v>
      </c>
      <c r="G65" s="16">
        <v>290311</v>
      </c>
    </row>
    <row r="66" spans="1:7" ht="15">
      <c r="A66" s="12" t="s">
        <v>147</v>
      </c>
      <c r="B66" s="13">
        <v>309054</v>
      </c>
      <c r="C66" s="14">
        <v>309054</v>
      </c>
      <c r="D66" s="14">
        <v>309054</v>
      </c>
      <c r="E66" s="14">
        <v>309054</v>
      </c>
      <c r="F66" s="14">
        <v>309054</v>
      </c>
      <c r="G66" s="17">
        <v>309054</v>
      </c>
    </row>
    <row r="68" spans="1:7" ht="15">
      <c r="A68" s="109" t="s">
        <v>17</v>
      </c>
      <c r="C68" s="92" t="s">
        <v>45</v>
      </c>
    </row>
    <row r="69" spans="1:7">
      <c r="A69" s="93"/>
      <c r="B69" s="94"/>
      <c r="C69" s="95"/>
      <c r="D69" s="96" t="s">
        <v>15</v>
      </c>
      <c r="E69" s="95"/>
      <c r="F69" s="110"/>
      <c r="G69" s="111"/>
    </row>
    <row r="70" spans="1:7">
      <c r="A70" s="99" t="s">
        <v>110</v>
      </c>
      <c r="B70" s="100" t="s">
        <v>26</v>
      </c>
      <c r="C70" s="101" t="s">
        <v>27</v>
      </c>
      <c r="D70" s="101" t="s">
        <v>28</v>
      </c>
      <c r="E70" s="101" t="s">
        <v>29</v>
      </c>
      <c r="F70" s="112" t="s">
        <v>70</v>
      </c>
      <c r="G70" s="113"/>
    </row>
    <row r="71" spans="1:7">
      <c r="A71" s="103" t="s">
        <v>49</v>
      </c>
      <c r="B71" s="104">
        <v>0</v>
      </c>
      <c r="C71" s="114">
        <v>3900</v>
      </c>
      <c r="D71" s="114">
        <v>6900</v>
      </c>
      <c r="E71" s="114">
        <v>10800</v>
      </c>
      <c r="F71" s="115">
        <v>13800</v>
      </c>
    </row>
    <row r="72" spans="1:7">
      <c r="A72" s="103" t="s">
        <v>48</v>
      </c>
      <c r="B72" s="104">
        <v>0</v>
      </c>
      <c r="C72" s="105">
        <v>3300</v>
      </c>
      <c r="D72" s="105">
        <v>5700</v>
      </c>
      <c r="E72" s="105">
        <v>9000</v>
      </c>
      <c r="F72" s="116">
        <v>11400</v>
      </c>
    </row>
    <row r="73" spans="1:7">
      <c r="A73" s="103" t="s">
        <v>46</v>
      </c>
      <c r="B73" s="104">
        <v>0</v>
      </c>
      <c r="C73" s="105">
        <v>2100</v>
      </c>
      <c r="D73" s="105">
        <v>3900</v>
      </c>
      <c r="E73" s="105">
        <v>6000</v>
      </c>
      <c r="F73" s="116">
        <v>7500</v>
      </c>
    </row>
    <row r="74" spans="1:7">
      <c r="A74" s="103" t="s">
        <v>146</v>
      </c>
      <c r="B74" s="104">
        <v>0</v>
      </c>
      <c r="C74" s="105">
        <v>2100</v>
      </c>
      <c r="D74" s="105">
        <v>3900</v>
      </c>
      <c r="E74" s="105">
        <v>6000</v>
      </c>
      <c r="F74" s="116">
        <v>7500</v>
      </c>
    </row>
    <row r="75" spans="1:7">
      <c r="A75" s="103" t="s">
        <v>72</v>
      </c>
      <c r="B75" s="104">
        <v>0</v>
      </c>
      <c r="C75" s="105">
        <v>4500</v>
      </c>
      <c r="D75" s="105">
        <v>7500</v>
      </c>
      <c r="E75" s="105">
        <v>12000</v>
      </c>
      <c r="F75" s="116">
        <v>15000</v>
      </c>
    </row>
    <row r="76" spans="1:7">
      <c r="A76" s="103" t="s">
        <v>50</v>
      </c>
      <c r="B76" s="104">
        <v>0</v>
      </c>
      <c r="C76" s="105">
        <v>3900</v>
      </c>
      <c r="D76" s="105">
        <v>6900</v>
      </c>
      <c r="E76" s="105">
        <v>10800</v>
      </c>
      <c r="F76" s="116">
        <v>13800</v>
      </c>
    </row>
    <row r="77" spans="1:7">
      <c r="A77" s="103" t="s">
        <v>47</v>
      </c>
      <c r="B77" s="104">
        <v>0</v>
      </c>
      <c r="C77" s="105">
        <v>3600</v>
      </c>
      <c r="D77" s="105">
        <v>6300</v>
      </c>
      <c r="E77" s="105">
        <v>9900</v>
      </c>
      <c r="F77" s="116">
        <v>12600</v>
      </c>
    </row>
    <row r="78" spans="1:7">
      <c r="A78" s="117" t="s">
        <v>147</v>
      </c>
      <c r="B78" s="118">
        <v>0</v>
      </c>
      <c r="C78" s="119">
        <v>3600</v>
      </c>
      <c r="D78" s="119">
        <v>6300</v>
      </c>
      <c r="E78" s="119">
        <v>9900</v>
      </c>
      <c r="F78" s="120">
        <v>12600</v>
      </c>
    </row>
    <row r="81" spans="1:6">
      <c r="B81" s="92">
        <f>B72/B60</f>
        <v>0</v>
      </c>
      <c r="C81" s="92">
        <f>C72/C60</f>
        <v>1.1072190683254822E-2</v>
      </c>
      <c r="D81" s="92">
        <f>D72/D60</f>
        <v>1.9124692998349235E-2</v>
      </c>
      <c r="E81" s="92">
        <f>E72/E60</f>
        <v>3.0196883681604059E-2</v>
      </c>
      <c r="F81" s="92">
        <f>F72/F60</f>
        <v>3.8249385996698471E-2</v>
      </c>
    </row>
    <row r="82" spans="1:6">
      <c r="B82" s="92">
        <v>0</v>
      </c>
      <c r="C82" s="92">
        <v>1.5</v>
      </c>
      <c r="D82" s="92">
        <v>2.5</v>
      </c>
      <c r="E82" s="92">
        <v>4</v>
      </c>
      <c r="F82" s="92">
        <v>5</v>
      </c>
    </row>
    <row r="84" spans="1:6" ht="15">
      <c r="A84" s="8" t="s">
        <v>148</v>
      </c>
    </row>
    <row r="86" spans="1:6" ht="25" customHeight="1">
      <c r="A86" s="109" t="s">
        <v>111</v>
      </c>
    </row>
    <row r="87" spans="1:6" ht="10" customHeight="1">
      <c r="A87" s="109"/>
    </row>
    <row r="88" spans="1:6" ht="18" customHeight="1">
      <c r="A88" s="121" t="s">
        <v>112</v>
      </c>
      <c r="B88" s="476" t="s">
        <v>15</v>
      </c>
      <c r="C88" s="477"/>
      <c r="D88" s="477"/>
      <c r="E88" s="477"/>
    </row>
    <row r="89" spans="1:6" ht="18" customHeight="1">
      <c r="A89" s="122" t="s">
        <v>110</v>
      </c>
      <c r="B89" s="101" t="s">
        <v>113</v>
      </c>
      <c r="C89" s="101" t="s">
        <v>114</v>
      </c>
      <c r="D89" s="101" t="s">
        <v>115</v>
      </c>
      <c r="E89" s="112" t="s">
        <v>116</v>
      </c>
    </row>
    <row r="90" spans="1:6" ht="18" customHeight="1">
      <c r="A90" s="123" t="s">
        <v>49</v>
      </c>
      <c r="B90" s="124">
        <f t="shared" ref="B90:E91" si="0">(C71-B71)/3</f>
        <v>1300</v>
      </c>
      <c r="C90" s="124">
        <f t="shared" si="0"/>
        <v>1000</v>
      </c>
      <c r="D90" s="124">
        <f t="shared" si="0"/>
        <v>1300</v>
      </c>
      <c r="E90" s="125">
        <f t="shared" si="0"/>
        <v>1000</v>
      </c>
    </row>
    <row r="91" spans="1:6" ht="18" customHeight="1">
      <c r="A91" s="123" t="s">
        <v>48</v>
      </c>
      <c r="B91" s="124">
        <f t="shared" si="0"/>
        <v>1100</v>
      </c>
      <c r="C91" s="124">
        <f t="shared" si="0"/>
        <v>800</v>
      </c>
      <c r="D91" s="124">
        <f t="shared" si="0"/>
        <v>1100</v>
      </c>
      <c r="E91" s="125">
        <f t="shared" si="0"/>
        <v>800</v>
      </c>
    </row>
    <row r="92" spans="1:6" ht="18" customHeight="1">
      <c r="A92" s="126" t="s">
        <v>46</v>
      </c>
      <c r="B92" s="127">
        <f t="shared" ref="B92:E95" si="1">(C75-B75)/3</f>
        <v>1500</v>
      </c>
      <c r="C92" s="127">
        <f t="shared" si="1"/>
        <v>1000</v>
      </c>
      <c r="D92" s="127">
        <f t="shared" si="1"/>
        <v>1500</v>
      </c>
      <c r="E92" s="128">
        <f t="shared" si="1"/>
        <v>1000</v>
      </c>
    </row>
    <row r="93" spans="1:6" ht="18" customHeight="1">
      <c r="A93" s="123" t="s">
        <v>72</v>
      </c>
      <c r="B93" s="124">
        <f t="shared" si="1"/>
        <v>1300</v>
      </c>
      <c r="C93" s="124">
        <f t="shared" si="1"/>
        <v>1000</v>
      </c>
      <c r="D93" s="124">
        <f t="shared" si="1"/>
        <v>1300</v>
      </c>
      <c r="E93" s="125">
        <f t="shared" si="1"/>
        <v>1000</v>
      </c>
    </row>
    <row r="94" spans="1:6" ht="18" customHeight="1">
      <c r="A94" s="123" t="s">
        <v>50</v>
      </c>
      <c r="B94" s="124">
        <f t="shared" si="1"/>
        <v>1200</v>
      </c>
      <c r="C94" s="124">
        <f t="shared" si="1"/>
        <v>900</v>
      </c>
      <c r="D94" s="124">
        <f t="shared" si="1"/>
        <v>1200</v>
      </c>
      <c r="E94" s="125">
        <f t="shared" si="1"/>
        <v>900</v>
      </c>
    </row>
    <row r="95" spans="1:6" ht="18" customHeight="1">
      <c r="A95" s="126" t="s">
        <v>47</v>
      </c>
      <c r="B95" s="127">
        <f t="shared" si="1"/>
        <v>1200</v>
      </c>
      <c r="C95" s="127">
        <f t="shared" si="1"/>
        <v>900</v>
      </c>
      <c r="D95" s="127">
        <f t="shared" si="1"/>
        <v>1200</v>
      </c>
      <c r="E95" s="128">
        <f t="shared" si="1"/>
        <v>900</v>
      </c>
    </row>
    <row r="96" spans="1:6" ht="18" customHeight="1"/>
    <row r="97" spans="1:5" ht="18" customHeight="1">
      <c r="A97" s="121" t="s">
        <v>117</v>
      </c>
      <c r="B97" s="476" t="s">
        <v>15</v>
      </c>
      <c r="C97" s="477"/>
      <c r="D97" s="477"/>
      <c r="E97" s="477"/>
    </row>
    <row r="98" spans="1:5" ht="18" customHeight="1">
      <c r="A98" s="122" t="s">
        <v>110</v>
      </c>
      <c r="B98" s="101" t="s">
        <v>113</v>
      </c>
      <c r="C98" s="101" t="s">
        <v>114</v>
      </c>
      <c r="D98" s="101" t="s">
        <v>115</v>
      </c>
      <c r="E98" s="112" t="s">
        <v>116</v>
      </c>
    </row>
    <row r="99" spans="1:5" ht="18" customHeight="1">
      <c r="A99" s="123" t="s">
        <v>49</v>
      </c>
      <c r="B99" s="124">
        <f t="shared" ref="B99:E104" si="2">B90/12</f>
        <v>108.33333333333333</v>
      </c>
      <c r="C99" s="124">
        <f t="shared" si="2"/>
        <v>83.333333333333329</v>
      </c>
      <c r="D99" s="124">
        <f t="shared" si="2"/>
        <v>108.33333333333333</v>
      </c>
      <c r="E99" s="125">
        <f t="shared" si="2"/>
        <v>83.333333333333329</v>
      </c>
    </row>
    <row r="100" spans="1:5" ht="18" customHeight="1">
      <c r="A100" s="123" t="s">
        <v>48</v>
      </c>
      <c r="B100" s="124">
        <f t="shared" si="2"/>
        <v>91.666666666666671</v>
      </c>
      <c r="C100" s="124">
        <f t="shared" si="2"/>
        <v>66.666666666666671</v>
      </c>
      <c r="D100" s="124">
        <f t="shared" si="2"/>
        <v>91.666666666666671</v>
      </c>
      <c r="E100" s="125">
        <f t="shared" si="2"/>
        <v>66.666666666666671</v>
      </c>
    </row>
    <row r="101" spans="1:5" ht="18" customHeight="1">
      <c r="A101" s="123" t="s">
        <v>46</v>
      </c>
      <c r="B101" s="124">
        <f t="shared" si="2"/>
        <v>125</v>
      </c>
      <c r="C101" s="124">
        <f t="shared" si="2"/>
        <v>83.333333333333329</v>
      </c>
      <c r="D101" s="124">
        <f t="shared" si="2"/>
        <v>125</v>
      </c>
      <c r="E101" s="125">
        <f t="shared" si="2"/>
        <v>83.333333333333329</v>
      </c>
    </row>
    <row r="102" spans="1:5" ht="18" customHeight="1">
      <c r="A102" s="129" t="s">
        <v>72</v>
      </c>
      <c r="B102" s="130">
        <f t="shared" si="2"/>
        <v>108.33333333333333</v>
      </c>
      <c r="C102" s="130">
        <f t="shared" si="2"/>
        <v>83.333333333333329</v>
      </c>
      <c r="D102" s="130">
        <f t="shared" si="2"/>
        <v>108.33333333333333</v>
      </c>
      <c r="E102" s="131">
        <f t="shared" si="2"/>
        <v>83.333333333333329</v>
      </c>
    </row>
    <row r="103" spans="1:5" ht="18" customHeight="1">
      <c r="A103" s="123" t="s">
        <v>50</v>
      </c>
      <c r="B103" s="124">
        <f t="shared" si="2"/>
        <v>100</v>
      </c>
      <c r="C103" s="124">
        <f t="shared" si="2"/>
        <v>75</v>
      </c>
      <c r="D103" s="124">
        <f t="shared" si="2"/>
        <v>100</v>
      </c>
      <c r="E103" s="125">
        <f t="shared" si="2"/>
        <v>75</v>
      </c>
    </row>
    <row r="104" spans="1:5" ht="18" customHeight="1">
      <c r="A104" s="126" t="s">
        <v>47</v>
      </c>
      <c r="B104" s="127">
        <f t="shared" si="2"/>
        <v>100</v>
      </c>
      <c r="C104" s="127">
        <f t="shared" si="2"/>
        <v>75</v>
      </c>
      <c r="D104" s="127">
        <f t="shared" si="2"/>
        <v>100</v>
      </c>
      <c r="E104" s="128">
        <f t="shared" si="2"/>
        <v>75</v>
      </c>
    </row>
  </sheetData>
  <sheetProtection sheet="1" objects="1" scenarios="1"/>
  <mergeCells count="2">
    <mergeCell ref="B88:E88"/>
    <mergeCell ref="B97:E97"/>
  </mergeCells>
  <printOptions horizontalCentered="1" verticalCentered="1" gridLinesSet="0"/>
  <pageMargins left="0.39370078740157483" right="0.39370078740157483" top="0.98425196850393704" bottom="0.98425196850393704" header="0.51181102362204722" footer="0.51181102362204722"/>
  <pageSetup paperSize="0" orientation="portrait" horizontalDpi="4294967292" verticalDpi="4294967292"/>
  <headerFooter>
    <oddHeader>&amp;L&amp;"Geneva,Fed"&amp;24LØNTABEL</oddHeader>
    <oddFooter>&amp;L&amp;"Geneva,Normal"FRISKOLERNES KONTOR, Prices Havevej 11, 5600 Fåborg&amp;R&amp;"Geneva,Normal"Ole Mikkelsen, friskolekonsulent</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B24"/>
  <sheetViews>
    <sheetView workbookViewId="0"/>
  </sheetViews>
  <sheetFormatPr baseColWidth="10" defaultRowHeight="12" x14ac:dyDescent="0"/>
  <cols>
    <col min="1" max="1" width="6" style="44" customWidth="1"/>
    <col min="2" max="2" width="53.5703125" style="42" customWidth="1"/>
    <col min="3" max="16384" width="10.7109375" style="33"/>
  </cols>
  <sheetData>
    <row r="1" spans="1:2">
      <c r="A1" s="41" t="s">
        <v>18</v>
      </c>
    </row>
    <row r="2" spans="1:2" ht="33" customHeight="1">
      <c r="A2" s="43">
        <v>1</v>
      </c>
      <c r="B2" s="35" t="s">
        <v>75</v>
      </c>
    </row>
    <row r="3" spans="1:2" ht="29" customHeight="1">
      <c r="A3" s="43">
        <v>2</v>
      </c>
      <c r="B3" s="35" t="s">
        <v>236</v>
      </c>
    </row>
    <row r="4" spans="1:2" ht="48" customHeight="1">
      <c r="A4" s="43">
        <v>3</v>
      </c>
      <c r="B4" s="35" t="s">
        <v>211</v>
      </c>
    </row>
    <row r="5" spans="1:2">
      <c r="A5" s="41"/>
    </row>
    <row r="6" spans="1:2">
      <c r="A6" s="44" t="s">
        <v>23</v>
      </c>
    </row>
    <row r="7" spans="1:2" ht="20" customHeight="1">
      <c r="A7" s="43">
        <v>4</v>
      </c>
      <c r="B7" s="45" t="s">
        <v>30</v>
      </c>
    </row>
    <row r="8" spans="1:2" ht="31" customHeight="1">
      <c r="A8" s="43">
        <v>5</v>
      </c>
      <c r="B8" s="35" t="s">
        <v>95</v>
      </c>
    </row>
    <row r="9" spans="1:2" ht="35" customHeight="1">
      <c r="A9" s="43">
        <v>6</v>
      </c>
      <c r="B9" s="35" t="s">
        <v>52</v>
      </c>
    </row>
    <row r="10" spans="1:2" ht="45" customHeight="1">
      <c r="A10" s="43">
        <v>7</v>
      </c>
      <c r="B10" s="35" t="s">
        <v>65</v>
      </c>
    </row>
    <row r="11" spans="1:2">
      <c r="A11" s="41"/>
    </row>
    <row r="12" spans="1:2">
      <c r="A12" s="44" t="s">
        <v>24</v>
      </c>
    </row>
    <row r="13" spans="1:2" ht="50" customHeight="1">
      <c r="A13" s="43">
        <v>8</v>
      </c>
      <c r="B13" s="35" t="s">
        <v>44</v>
      </c>
    </row>
    <row r="14" spans="1:2" ht="36" customHeight="1">
      <c r="A14" s="43">
        <v>9</v>
      </c>
      <c r="B14" s="35" t="s">
        <v>31</v>
      </c>
    </row>
    <row r="15" spans="1:2" ht="32" customHeight="1">
      <c r="A15" s="43">
        <v>10</v>
      </c>
      <c r="B15" s="35" t="s">
        <v>69</v>
      </c>
    </row>
    <row r="16" spans="1:2">
      <c r="A16" s="41"/>
    </row>
    <row r="17" spans="1:2">
      <c r="A17" s="44" t="s">
        <v>74</v>
      </c>
    </row>
    <row r="18" spans="1:2" ht="48" customHeight="1">
      <c r="A18" s="43">
        <v>11</v>
      </c>
      <c r="B18" s="35" t="s">
        <v>210</v>
      </c>
    </row>
    <row r="19" spans="1:2" ht="20" customHeight="1">
      <c r="A19" s="43"/>
      <c r="B19" s="35"/>
    </row>
    <row r="20" spans="1:2" ht="20" customHeight="1">
      <c r="A20" s="43"/>
      <c r="B20" s="35"/>
    </row>
    <row r="21" spans="1:2" ht="20" customHeight="1">
      <c r="A21" s="43"/>
      <c r="B21" s="35"/>
    </row>
    <row r="22" spans="1:2" ht="20" customHeight="1">
      <c r="B22" s="35"/>
    </row>
    <row r="23" spans="1:2" ht="20" customHeight="1">
      <c r="B23" s="35"/>
    </row>
    <row r="24" spans="1:2" ht="20" customHeight="1">
      <c r="B24" s="35"/>
    </row>
  </sheetData>
  <phoneticPr fontId="15" type="noConversion"/>
  <pageMargins left="0.74803149606299213" right="0.15748031496062992" top="0.98425196850393704" bottom="0.19685039370078741" header="0.51181102362204722" footer="0.5118110236220472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T59"/>
  <sheetViews>
    <sheetView showZeros="0" workbookViewId="0">
      <selection activeCell="E5" sqref="E5"/>
    </sheetView>
  </sheetViews>
  <sheetFormatPr baseColWidth="10" defaultRowHeight="12" x14ac:dyDescent="0"/>
  <cols>
    <col min="1" max="1" width="6" style="132" customWidth="1"/>
    <col min="2" max="2" width="2.85546875" style="132" customWidth="1"/>
    <col min="3" max="3" width="42.85546875" style="132" customWidth="1"/>
    <col min="4" max="4" width="13.5703125" style="132" customWidth="1"/>
    <col min="5" max="15" width="10.7109375" style="132"/>
    <col min="16" max="16" width="13.140625" style="132" customWidth="1"/>
    <col min="17" max="16384" width="10.7109375" style="132"/>
  </cols>
  <sheetData>
    <row r="1" spans="1:20">
      <c r="B1" s="467" t="s">
        <v>101</v>
      </c>
      <c r="C1" s="133" t="s">
        <v>168</v>
      </c>
      <c r="D1" s="132" t="s">
        <v>207</v>
      </c>
    </row>
    <row r="2" spans="1:20" s="140" customFormat="1" hidden="1">
      <c r="A2" s="140" t="s">
        <v>102</v>
      </c>
      <c r="B2" s="356"/>
      <c r="C2" s="356" t="s">
        <v>138</v>
      </c>
      <c r="D2" s="140" t="s">
        <v>121</v>
      </c>
      <c r="E2" s="140" t="s">
        <v>123</v>
      </c>
      <c r="F2" s="140" t="s">
        <v>125</v>
      </c>
      <c r="G2" s="140" t="s">
        <v>127</v>
      </c>
      <c r="H2" s="140" t="s">
        <v>129</v>
      </c>
      <c r="I2" s="140" t="s">
        <v>131</v>
      </c>
      <c r="J2" s="140" t="s">
        <v>133</v>
      </c>
      <c r="K2" s="140" t="s">
        <v>135</v>
      </c>
      <c r="L2" s="140" t="s">
        <v>137</v>
      </c>
      <c r="M2" s="140" t="s">
        <v>197</v>
      </c>
      <c r="N2" s="140" t="s">
        <v>198</v>
      </c>
      <c r="O2" s="140" t="s">
        <v>199</v>
      </c>
      <c r="Q2" s="141"/>
      <c r="R2" s="141"/>
    </row>
    <row r="4" spans="1:20" ht="25" customHeight="1">
      <c r="A4" s="357">
        <v>1</v>
      </c>
      <c r="B4" s="142"/>
      <c r="C4" s="142" t="s">
        <v>104</v>
      </c>
      <c r="D4" s="143" t="str">
        <f t="shared" ref="D4:D11" ca="1" si="0">INDIRECT($C$1&amp;"!"&amp;D$2&amp;$A4)</f>
        <v>Q</v>
      </c>
      <c r="E4" s="143" t="str">
        <f t="shared" ref="E4:O5" ca="1" si="1">INDIRECT($C$1&amp;"!"&amp;E$2&amp;$A4)</f>
        <v>Q</v>
      </c>
      <c r="F4" s="143" t="str">
        <f t="shared" ca="1" si="1"/>
        <v>Q</v>
      </c>
      <c r="G4" s="143" t="str">
        <f t="shared" ca="1" si="1"/>
        <v>Q</v>
      </c>
      <c r="H4" s="143" t="str">
        <f t="shared" ca="1" si="1"/>
        <v>Q</v>
      </c>
      <c r="I4" s="143" t="str">
        <f t="shared" ca="1" si="1"/>
        <v>Q</v>
      </c>
      <c r="J4" s="143" t="str">
        <f t="shared" ca="1" si="1"/>
        <v>Q</v>
      </c>
      <c r="K4" s="143" t="str">
        <f t="shared" ca="1" si="1"/>
        <v>Q</v>
      </c>
      <c r="L4" s="143" t="str">
        <f t="shared" ca="1" si="1"/>
        <v>Q</v>
      </c>
      <c r="M4" s="143" t="str">
        <f t="shared" ca="1" si="1"/>
        <v>Q</v>
      </c>
      <c r="N4" s="143" t="str">
        <f t="shared" ca="1" si="1"/>
        <v>Q</v>
      </c>
      <c r="O4" s="143" t="str">
        <f t="shared" ca="1" si="1"/>
        <v>Q</v>
      </c>
      <c r="P4" s="358" t="s">
        <v>205</v>
      </c>
    </row>
    <row r="5" spans="1:20" ht="13">
      <c r="A5" s="138">
        <v>2</v>
      </c>
      <c r="B5" s="363"/>
      <c r="C5" s="363" t="s">
        <v>209</v>
      </c>
      <c r="D5" s="391" t="str">
        <f t="shared" ca="1" si="0"/>
        <v>stilling</v>
      </c>
      <c r="E5" s="391" t="str">
        <f t="shared" ca="1" si="1"/>
        <v>stilling</v>
      </c>
      <c r="F5" s="391" t="str">
        <f t="shared" ca="1" si="1"/>
        <v>stilling</v>
      </c>
      <c r="G5" s="391" t="str">
        <f t="shared" ca="1" si="1"/>
        <v>stilling</v>
      </c>
      <c r="H5" s="391" t="str">
        <f t="shared" ca="1" si="1"/>
        <v>stilling</v>
      </c>
      <c r="I5" s="391" t="str">
        <f t="shared" ca="1" si="1"/>
        <v>stilling</v>
      </c>
      <c r="J5" s="391" t="str">
        <f t="shared" ca="1" si="1"/>
        <v>stilling</v>
      </c>
      <c r="K5" s="391" t="str">
        <f t="shared" ca="1" si="1"/>
        <v>stilling</v>
      </c>
      <c r="L5" s="391" t="str">
        <f t="shared" ca="1" si="1"/>
        <v>stilling</v>
      </c>
      <c r="M5" s="391" t="str">
        <f t="shared" ca="1" si="1"/>
        <v>stilling</v>
      </c>
      <c r="N5" s="391" t="str">
        <f t="shared" ca="1" si="1"/>
        <v>stilling</v>
      </c>
      <c r="O5" s="391" t="str">
        <f t="shared" ca="1" si="1"/>
        <v>stilling</v>
      </c>
      <c r="P5" s="390"/>
    </row>
    <row r="6" spans="1:20" ht="13">
      <c r="A6" s="357">
        <v>3</v>
      </c>
      <c r="B6" s="145"/>
      <c r="C6" s="145" t="s">
        <v>105</v>
      </c>
      <c r="D6" s="398" t="str">
        <f t="shared" ca="1" si="0"/>
        <v>AUG 14</v>
      </c>
      <c r="E6" s="398" t="str">
        <f t="shared" ref="E6:O11" ca="1" si="2">INDIRECT($C$1&amp;"!"&amp;E$2&amp;$A6)</f>
        <v>SEP14</v>
      </c>
      <c r="F6" s="398" t="str">
        <f t="shared" ca="1" si="2"/>
        <v>OKT 14</v>
      </c>
      <c r="G6" s="398" t="str">
        <f t="shared" ca="1" si="2"/>
        <v>NOV 14</v>
      </c>
      <c r="H6" s="398" t="str">
        <f t="shared" ca="1" si="2"/>
        <v>DEC 14</v>
      </c>
      <c r="I6" s="398" t="str">
        <f t="shared" ca="1" si="2"/>
        <v>JAN 15</v>
      </c>
      <c r="J6" s="398" t="str">
        <f t="shared" ca="1" si="2"/>
        <v>FEB 15</v>
      </c>
      <c r="K6" s="398" t="str">
        <f t="shared" ca="1" si="2"/>
        <v>MAR 15</v>
      </c>
      <c r="L6" s="398" t="str">
        <f t="shared" ca="1" si="2"/>
        <v>APR 15</v>
      </c>
      <c r="M6" s="398" t="str">
        <f t="shared" ca="1" si="2"/>
        <v>MAJ15</v>
      </c>
      <c r="N6" s="398" t="str">
        <f t="shared" ca="1" si="2"/>
        <v>JUN 15</v>
      </c>
      <c r="O6" s="398" t="str">
        <f t="shared" ca="1" si="2"/>
        <v>JUL 15</v>
      </c>
      <c r="P6" s="399" t="s">
        <v>206</v>
      </c>
      <c r="S6" s="359" t="s">
        <v>108</v>
      </c>
      <c r="T6" s="360" t="s">
        <v>121</v>
      </c>
    </row>
    <row r="7" spans="1:20" ht="13">
      <c r="A7" s="357">
        <v>10</v>
      </c>
      <c r="B7" s="363"/>
      <c r="C7" s="363" t="s">
        <v>106</v>
      </c>
      <c r="D7" s="391">
        <f t="shared" ca="1" si="0"/>
        <v>0</v>
      </c>
      <c r="E7" s="391">
        <f t="shared" ca="1" si="2"/>
        <v>0</v>
      </c>
      <c r="F7" s="391">
        <f t="shared" ca="1" si="2"/>
        <v>0</v>
      </c>
      <c r="G7" s="391">
        <f t="shared" ca="1" si="2"/>
        <v>0</v>
      </c>
      <c r="H7" s="391">
        <f t="shared" ca="1" si="2"/>
        <v>0</v>
      </c>
      <c r="I7" s="391">
        <f t="shared" ca="1" si="2"/>
        <v>0</v>
      </c>
      <c r="J7" s="391">
        <f t="shared" ca="1" si="2"/>
        <v>0</v>
      </c>
      <c r="K7" s="391">
        <f t="shared" ca="1" si="2"/>
        <v>0</v>
      </c>
      <c r="L7" s="391">
        <f t="shared" ca="1" si="2"/>
        <v>0</v>
      </c>
      <c r="M7" s="391">
        <f t="shared" ca="1" si="2"/>
        <v>0</v>
      </c>
      <c r="N7" s="391">
        <f t="shared" ca="1" si="2"/>
        <v>0</v>
      </c>
      <c r="O7" s="391">
        <f t="shared" ca="1" si="2"/>
        <v>0</v>
      </c>
      <c r="P7" s="392">
        <f ca="1">AVERAGE(D7:O7)</f>
        <v>0</v>
      </c>
      <c r="S7" s="361" t="s">
        <v>118</v>
      </c>
      <c r="T7" s="362" t="s">
        <v>123</v>
      </c>
    </row>
    <row r="8" spans="1:20" ht="13">
      <c r="A8" s="357">
        <v>4</v>
      </c>
      <c r="B8" s="145"/>
      <c r="C8" s="145" t="s">
        <v>107</v>
      </c>
      <c r="D8" s="400">
        <f t="shared" ca="1" si="0"/>
        <v>1</v>
      </c>
      <c r="E8" s="400">
        <f t="shared" ca="1" si="2"/>
        <v>1</v>
      </c>
      <c r="F8" s="400">
        <f t="shared" ca="1" si="2"/>
        <v>1</v>
      </c>
      <c r="G8" s="400">
        <f t="shared" ca="1" si="2"/>
        <v>1</v>
      </c>
      <c r="H8" s="400">
        <f t="shared" ca="1" si="2"/>
        <v>1</v>
      </c>
      <c r="I8" s="400">
        <f t="shared" ca="1" si="2"/>
        <v>1</v>
      </c>
      <c r="J8" s="400">
        <f t="shared" ca="1" si="2"/>
        <v>1</v>
      </c>
      <c r="K8" s="400">
        <f t="shared" ca="1" si="2"/>
        <v>1</v>
      </c>
      <c r="L8" s="400">
        <f t="shared" ca="1" si="2"/>
        <v>1</v>
      </c>
      <c r="M8" s="400">
        <f t="shared" ca="1" si="2"/>
        <v>1</v>
      </c>
      <c r="N8" s="400">
        <f t="shared" ca="1" si="2"/>
        <v>1</v>
      </c>
      <c r="O8" s="400">
        <f t="shared" ca="1" si="2"/>
        <v>1</v>
      </c>
      <c r="P8" s="401">
        <f ca="1">SUM(D8:O8)</f>
        <v>12</v>
      </c>
      <c r="S8" s="361" t="s">
        <v>119</v>
      </c>
      <c r="T8" s="362" t="s">
        <v>125</v>
      </c>
    </row>
    <row r="9" spans="1:20" ht="13">
      <c r="A9" s="138">
        <v>11</v>
      </c>
      <c r="B9" s="363"/>
      <c r="C9" s="88"/>
      <c r="D9" s="393">
        <f t="shared" ca="1" si="0"/>
        <v>0</v>
      </c>
      <c r="E9" s="393">
        <f t="shared" ca="1" si="2"/>
        <v>0</v>
      </c>
      <c r="F9" s="393">
        <f t="shared" ca="1" si="2"/>
        <v>0</v>
      </c>
      <c r="G9" s="393">
        <f t="shared" ca="1" si="2"/>
        <v>0</v>
      </c>
      <c r="H9" s="393">
        <f t="shared" ca="1" si="2"/>
        <v>0</v>
      </c>
      <c r="I9" s="393">
        <f t="shared" ca="1" si="2"/>
        <v>0</v>
      </c>
      <c r="J9" s="393">
        <f t="shared" ca="1" si="2"/>
        <v>0</v>
      </c>
      <c r="K9" s="393">
        <f t="shared" ca="1" si="2"/>
        <v>0</v>
      </c>
      <c r="L9" s="393">
        <f t="shared" ca="1" si="2"/>
        <v>0</v>
      </c>
      <c r="M9" s="393">
        <f t="shared" ca="1" si="2"/>
        <v>0</v>
      </c>
      <c r="N9" s="393">
        <f t="shared" ca="1" si="2"/>
        <v>0</v>
      </c>
      <c r="O9" s="393">
        <f t="shared" ca="1" si="2"/>
        <v>0</v>
      </c>
      <c r="P9" s="394">
        <f ca="1">SUM(D9:M9)</f>
        <v>0</v>
      </c>
      <c r="S9" s="361" t="s">
        <v>120</v>
      </c>
      <c r="T9" s="362" t="s">
        <v>127</v>
      </c>
    </row>
    <row r="10" spans="1:20" ht="13">
      <c r="A10" s="138">
        <v>12</v>
      </c>
      <c r="B10" s="145"/>
      <c r="C10" s="429"/>
      <c r="D10" s="402">
        <f t="shared" ca="1" si="0"/>
        <v>0</v>
      </c>
      <c r="E10" s="402">
        <f t="shared" ca="1" si="2"/>
        <v>0</v>
      </c>
      <c r="F10" s="402">
        <f t="shared" ca="1" si="2"/>
        <v>0</v>
      </c>
      <c r="G10" s="402">
        <f t="shared" ca="1" si="2"/>
        <v>0</v>
      </c>
      <c r="H10" s="402">
        <f t="shared" ca="1" si="2"/>
        <v>0</v>
      </c>
      <c r="I10" s="402">
        <f t="shared" ca="1" si="2"/>
        <v>0</v>
      </c>
      <c r="J10" s="402">
        <f t="shared" ca="1" si="2"/>
        <v>0</v>
      </c>
      <c r="K10" s="402">
        <f t="shared" ca="1" si="2"/>
        <v>0</v>
      </c>
      <c r="L10" s="402">
        <f t="shared" ca="1" si="2"/>
        <v>0</v>
      </c>
      <c r="M10" s="402">
        <f t="shared" ca="1" si="2"/>
        <v>0</v>
      </c>
      <c r="N10" s="402">
        <f t="shared" ca="1" si="2"/>
        <v>0</v>
      </c>
      <c r="O10" s="402">
        <f t="shared" ca="1" si="2"/>
        <v>0</v>
      </c>
      <c r="P10" s="403"/>
      <c r="S10" s="361" t="s">
        <v>122</v>
      </c>
      <c r="T10" s="362" t="s">
        <v>129</v>
      </c>
    </row>
    <row r="11" spans="1:20" ht="13">
      <c r="A11" s="357">
        <v>8</v>
      </c>
      <c r="B11" s="395"/>
      <c r="C11" s="395" t="s">
        <v>204</v>
      </c>
      <c r="D11" s="396">
        <f t="shared" ca="1" si="0"/>
        <v>1.0171619999999999</v>
      </c>
      <c r="E11" s="396">
        <f t="shared" ca="1" si="2"/>
        <v>1.0171619999999999</v>
      </c>
      <c r="F11" s="396">
        <f t="shared" ca="1" si="2"/>
        <v>1.0171619999999999</v>
      </c>
      <c r="G11" s="396">
        <f t="shared" ca="1" si="2"/>
        <v>1.0171619999999999</v>
      </c>
      <c r="H11" s="396">
        <f t="shared" ca="1" si="2"/>
        <v>1.0171619999999999</v>
      </c>
      <c r="I11" s="396">
        <f t="shared" ca="1" si="2"/>
        <v>1.0171619999999999</v>
      </c>
      <c r="J11" s="396">
        <f t="shared" ca="1" si="2"/>
        <v>1.0171619999999999</v>
      </c>
      <c r="K11" s="396">
        <f t="shared" ca="1" si="2"/>
        <v>1.0171619999999999</v>
      </c>
      <c r="L11" s="396">
        <f t="shared" ca="1" si="2"/>
        <v>1.038</v>
      </c>
      <c r="M11" s="396">
        <f t="shared" ca="1" si="2"/>
        <v>1.038</v>
      </c>
      <c r="N11" s="396">
        <f t="shared" ca="1" si="2"/>
        <v>1.038</v>
      </c>
      <c r="O11" s="396">
        <f t="shared" ca="1" si="2"/>
        <v>1.038</v>
      </c>
      <c r="P11" s="397"/>
      <c r="S11" s="361" t="s">
        <v>124</v>
      </c>
      <c r="T11" s="362" t="s">
        <v>131</v>
      </c>
    </row>
    <row r="12" spans="1:20" ht="13">
      <c r="B12" s="144"/>
      <c r="C12" s="144"/>
      <c r="D12" s="146"/>
      <c r="E12" s="146"/>
      <c r="F12" s="146"/>
      <c r="G12" s="146"/>
      <c r="H12" s="146"/>
      <c r="I12" s="146"/>
      <c r="J12" s="146"/>
      <c r="K12" s="146"/>
      <c r="L12" s="146"/>
      <c r="M12" s="146"/>
      <c r="N12" s="146"/>
      <c r="O12" s="146"/>
      <c r="P12" s="364"/>
      <c r="S12" s="361" t="s">
        <v>126</v>
      </c>
      <c r="T12" s="362" t="s">
        <v>133</v>
      </c>
    </row>
    <row r="13" spans="1:20" ht="13">
      <c r="A13" s="138">
        <v>45</v>
      </c>
      <c r="B13" s="147">
        <v>1</v>
      </c>
      <c r="C13" s="148" t="str">
        <f ca="1">IF(ABS(SUM(D13:O13))&gt;0,INDIRECT($C$1&amp;"!f"&amp;A13),"")</f>
        <v/>
      </c>
      <c r="D13" s="149">
        <f t="shared" ref="D13:O24" ca="1" si="3">INDIRECT($C$1&amp;"!"&amp;D$2&amp;$A13)</f>
        <v>0</v>
      </c>
      <c r="E13" s="149">
        <f t="shared" ca="1" si="3"/>
        <v>0</v>
      </c>
      <c r="F13" s="149">
        <f t="shared" ca="1" si="3"/>
        <v>0</v>
      </c>
      <c r="G13" s="149">
        <f t="shared" ca="1" si="3"/>
        <v>0</v>
      </c>
      <c r="H13" s="149">
        <f t="shared" ca="1" si="3"/>
        <v>0</v>
      </c>
      <c r="I13" s="149">
        <f t="shared" ca="1" si="3"/>
        <v>0</v>
      </c>
      <c r="J13" s="149">
        <f t="shared" ca="1" si="3"/>
        <v>0</v>
      </c>
      <c r="K13" s="149">
        <f t="shared" ca="1" si="3"/>
        <v>0</v>
      </c>
      <c r="L13" s="149">
        <f t="shared" ca="1" si="3"/>
        <v>0</v>
      </c>
      <c r="M13" s="149">
        <f t="shared" ca="1" si="3"/>
        <v>0</v>
      </c>
      <c r="N13" s="149">
        <f t="shared" ca="1" si="3"/>
        <v>0</v>
      </c>
      <c r="O13" s="149">
        <f t="shared" ca="1" si="3"/>
        <v>0</v>
      </c>
      <c r="P13" s="365">
        <f t="shared" ref="P13:P47" ca="1" si="4">SUM(D13:O13)</f>
        <v>0</v>
      </c>
      <c r="S13" s="361" t="s">
        <v>128</v>
      </c>
      <c r="T13" s="362" t="s">
        <v>135</v>
      </c>
    </row>
    <row r="14" spans="1:20" ht="13">
      <c r="A14" s="138">
        <v>46</v>
      </c>
      <c r="B14" s="150">
        <f>B13+1</f>
        <v>2</v>
      </c>
      <c r="C14" s="151" t="str">
        <f t="shared" ref="C14:C57" ca="1" si="5">IF(ABS(SUM(D14:O14))&gt;0,INDIRECT($C$1&amp;"!f"&amp;A14),"")</f>
        <v/>
      </c>
      <c r="D14" s="152">
        <f t="shared" ca="1" si="3"/>
        <v>0</v>
      </c>
      <c r="E14" s="152">
        <f t="shared" ca="1" si="3"/>
        <v>0</v>
      </c>
      <c r="F14" s="152">
        <f t="shared" ca="1" si="3"/>
        <v>0</v>
      </c>
      <c r="G14" s="152">
        <f t="shared" ca="1" si="3"/>
        <v>0</v>
      </c>
      <c r="H14" s="152">
        <f t="shared" ca="1" si="3"/>
        <v>0</v>
      </c>
      <c r="I14" s="152">
        <f t="shared" ca="1" si="3"/>
        <v>0</v>
      </c>
      <c r="J14" s="152">
        <f t="shared" ca="1" si="3"/>
        <v>0</v>
      </c>
      <c r="K14" s="152">
        <f t="shared" ca="1" si="3"/>
        <v>0</v>
      </c>
      <c r="L14" s="152">
        <f t="shared" ca="1" si="3"/>
        <v>0</v>
      </c>
      <c r="M14" s="152">
        <f t="shared" ca="1" si="3"/>
        <v>0</v>
      </c>
      <c r="N14" s="152">
        <f t="shared" ca="1" si="3"/>
        <v>0</v>
      </c>
      <c r="O14" s="152">
        <f t="shared" ca="1" si="3"/>
        <v>0</v>
      </c>
      <c r="P14" s="366">
        <f t="shared" ca="1" si="4"/>
        <v>0</v>
      </c>
      <c r="S14" s="361" t="s">
        <v>130</v>
      </c>
      <c r="T14" s="362" t="s">
        <v>137</v>
      </c>
    </row>
    <row r="15" spans="1:20" ht="13">
      <c r="A15" s="138">
        <v>47</v>
      </c>
      <c r="B15" s="147">
        <f t="shared" ref="B15:B57" si="6">B14+1</f>
        <v>3</v>
      </c>
      <c r="C15" s="148" t="str">
        <f t="shared" ca="1" si="5"/>
        <v/>
      </c>
      <c r="D15" s="149">
        <f t="shared" ca="1" si="3"/>
        <v>0</v>
      </c>
      <c r="E15" s="149">
        <f t="shared" ca="1" si="3"/>
        <v>0</v>
      </c>
      <c r="F15" s="149">
        <f t="shared" ca="1" si="3"/>
        <v>0</v>
      </c>
      <c r="G15" s="149">
        <f t="shared" ca="1" si="3"/>
        <v>0</v>
      </c>
      <c r="H15" s="149">
        <f t="shared" ca="1" si="3"/>
        <v>0</v>
      </c>
      <c r="I15" s="149">
        <f t="shared" ca="1" si="3"/>
        <v>0</v>
      </c>
      <c r="J15" s="149">
        <f t="shared" ca="1" si="3"/>
        <v>0</v>
      </c>
      <c r="K15" s="149">
        <f t="shared" ca="1" si="3"/>
        <v>0</v>
      </c>
      <c r="L15" s="149">
        <f t="shared" ca="1" si="3"/>
        <v>0</v>
      </c>
      <c r="M15" s="149">
        <f t="shared" ca="1" si="3"/>
        <v>0</v>
      </c>
      <c r="N15" s="149">
        <f t="shared" ca="1" si="3"/>
        <v>0</v>
      </c>
      <c r="O15" s="149">
        <f t="shared" ca="1" si="3"/>
        <v>0</v>
      </c>
      <c r="P15" s="365">
        <f t="shared" ca="1" si="4"/>
        <v>0</v>
      </c>
      <c r="S15" s="361" t="s">
        <v>132</v>
      </c>
      <c r="T15" s="362" t="s">
        <v>197</v>
      </c>
    </row>
    <row r="16" spans="1:20" ht="13">
      <c r="A16" s="138">
        <v>48</v>
      </c>
      <c r="B16" s="153">
        <f t="shared" si="6"/>
        <v>4</v>
      </c>
      <c r="C16" s="154" t="str">
        <f t="shared" ca="1" si="5"/>
        <v/>
      </c>
      <c r="D16" s="152">
        <f t="shared" ca="1" si="3"/>
        <v>0</v>
      </c>
      <c r="E16" s="152">
        <f t="shared" ca="1" si="3"/>
        <v>0</v>
      </c>
      <c r="F16" s="152">
        <f t="shared" ca="1" si="3"/>
        <v>0</v>
      </c>
      <c r="G16" s="152">
        <f t="shared" ca="1" si="3"/>
        <v>0</v>
      </c>
      <c r="H16" s="152">
        <f t="shared" ca="1" si="3"/>
        <v>0</v>
      </c>
      <c r="I16" s="152">
        <f t="shared" ca="1" si="3"/>
        <v>0</v>
      </c>
      <c r="J16" s="152">
        <f t="shared" ca="1" si="3"/>
        <v>0</v>
      </c>
      <c r="K16" s="152">
        <f t="shared" ca="1" si="3"/>
        <v>0</v>
      </c>
      <c r="L16" s="152">
        <f t="shared" ca="1" si="3"/>
        <v>0</v>
      </c>
      <c r="M16" s="152">
        <f t="shared" ca="1" si="3"/>
        <v>0</v>
      </c>
      <c r="N16" s="152">
        <f t="shared" ca="1" si="3"/>
        <v>0</v>
      </c>
      <c r="O16" s="152">
        <f t="shared" ca="1" si="3"/>
        <v>0</v>
      </c>
      <c r="P16" s="366">
        <f t="shared" ca="1" si="4"/>
        <v>0</v>
      </c>
      <c r="S16" s="361" t="s">
        <v>134</v>
      </c>
      <c r="T16" s="362" t="s">
        <v>198</v>
      </c>
    </row>
    <row r="17" spans="1:20" ht="13">
      <c r="A17" s="138">
        <v>49</v>
      </c>
      <c r="B17" s="147">
        <f t="shared" si="6"/>
        <v>5</v>
      </c>
      <c r="C17" s="148" t="str">
        <f t="shared" ca="1" si="5"/>
        <v/>
      </c>
      <c r="D17" s="149">
        <f t="shared" ca="1" si="3"/>
        <v>0</v>
      </c>
      <c r="E17" s="149">
        <f t="shared" ca="1" si="3"/>
        <v>0</v>
      </c>
      <c r="F17" s="149">
        <f t="shared" ca="1" si="3"/>
        <v>0</v>
      </c>
      <c r="G17" s="149">
        <f t="shared" ca="1" si="3"/>
        <v>0</v>
      </c>
      <c r="H17" s="149">
        <f t="shared" ca="1" si="3"/>
        <v>0</v>
      </c>
      <c r="I17" s="149">
        <f t="shared" ca="1" si="3"/>
        <v>0</v>
      </c>
      <c r="J17" s="149">
        <f t="shared" ca="1" si="3"/>
        <v>0</v>
      </c>
      <c r="K17" s="149">
        <f t="shared" ca="1" si="3"/>
        <v>0</v>
      </c>
      <c r="L17" s="149">
        <f t="shared" ca="1" si="3"/>
        <v>0</v>
      </c>
      <c r="M17" s="149">
        <f t="shared" ca="1" si="3"/>
        <v>0</v>
      </c>
      <c r="N17" s="149">
        <f t="shared" ca="1" si="3"/>
        <v>0</v>
      </c>
      <c r="O17" s="149">
        <f t="shared" ca="1" si="3"/>
        <v>0</v>
      </c>
      <c r="P17" s="365">
        <f t="shared" ca="1" si="4"/>
        <v>0</v>
      </c>
      <c r="S17" s="367" t="s">
        <v>136</v>
      </c>
      <c r="T17" s="368" t="s">
        <v>199</v>
      </c>
    </row>
    <row r="18" spans="1:20" ht="13">
      <c r="A18" s="138">
        <v>50</v>
      </c>
      <c r="B18" s="150">
        <f t="shared" si="6"/>
        <v>6</v>
      </c>
      <c r="C18" s="151" t="str">
        <f t="shared" ca="1" si="5"/>
        <v/>
      </c>
      <c r="D18" s="152">
        <f t="shared" ca="1" si="3"/>
        <v>0</v>
      </c>
      <c r="E18" s="152">
        <f t="shared" ca="1" si="3"/>
        <v>0</v>
      </c>
      <c r="F18" s="152">
        <f t="shared" ca="1" si="3"/>
        <v>0</v>
      </c>
      <c r="G18" s="152">
        <f t="shared" ca="1" si="3"/>
        <v>0</v>
      </c>
      <c r="H18" s="152">
        <f t="shared" ca="1" si="3"/>
        <v>0</v>
      </c>
      <c r="I18" s="152">
        <f t="shared" ca="1" si="3"/>
        <v>0</v>
      </c>
      <c r="J18" s="152">
        <f t="shared" ca="1" si="3"/>
        <v>0</v>
      </c>
      <c r="K18" s="152">
        <f t="shared" ca="1" si="3"/>
        <v>0</v>
      </c>
      <c r="L18" s="152">
        <f t="shared" ca="1" si="3"/>
        <v>0</v>
      </c>
      <c r="M18" s="152">
        <f t="shared" ca="1" si="3"/>
        <v>0</v>
      </c>
      <c r="N18" s="152">
        <f t="shared" ca="1" si="3"/>
        <v>0</v>
      </c>
      <c r="O18" s="152">
        <f t="shared" ca="1" si="3"/>
        <v>0</v>
      </c>
      <c r="P18" s="366">
        <f t="shared" ca="1" si="4"/>
        <v>0</v>
      </c>
    </row>
    <row r="19" spans="1:20" ht="13">
      <c r="A19" s="138">
        <v>51</v>
      </c>
      <c r="B19" s="147">
        <f t="shared" si="6"/>
        <v>7</v>
      </c>
      <c r="C19" s="148" t="str">
        <f t="shared" ca="1" si="5"/>
        <v/>
      </c>
      <c r="D19" s="149">
        <f t="shared" ca="1" si="3"/>
        <v>0</v>
      </c>
      <c r="E19" s="149">
        <f t="shared" ca="1" si="3"/>
        <v>0</v>
      </c>
      <c r="F19" s="149">
        <f t="shared" ca="1" si="3"/>
        <v>0</v>
      </c>
      <c r="G19" s="149">
        <f t="shared" ca="1" si="3"/>
        <v>0</v>
      </c>
      <c r="H19" s="149">
        <f t="shared" ca="1" si="3"/>
        <v>0</v>
      </c>
      <c r="I19" s="149">
        <f t="shared" ca="1" si="3"/>
        <v>0</v>
      </c>
      <c r="J19" s="149">
        <f t="shared" ca="1" si="3"/>
        <v>0</v>
      </c>
      <c r="K19" s="149">
        <f t="shared" ca="1" si="3"/>
        <v>0</v>
      </c>
      <c r="L19" s="149">
        <f t="shared" ca="1" si="3"/>
        <v>0</v>
      </c>
      <c r="M19" s="149">
        <f t="shared" ca="1" si="3"/>
        <v>0</v>
      </c>
      <c r="N19" s="149">
        <f t="shared" ca="1" si="3"/>
        <v>0</v>
      </c>
      <c r="O19" s="149">
        <f t="shared" ca="1" si="3"/>
        <v>0</v>
      </c>
      <c r="P19" s="365">
        <f t="shared" ca="1" si="4"/>
        <v>0</v>
      </c>
    </row>
    <row r="20" spans="1:20" ht="13">
      <c r="A20" s="138">
        <v>52</v>
      </c>
      <c r="B20" s="150">
        <f t="shared" si="6"/>
        <v>8</v>
      </c>
      <c r="C20" s="151" t="str">
        <f t="shared" ca="1" si="5"/>
        <v/>
      </c>
      <c r="D20" s="152">
        <f t="shared" ca="1" si="3"/>
        <v>0</v>
      </c>
      <c r="E20" s="152">
        <f t="shared" ca="1" si="3"/>
        <v>0</v>
      </c>
      <c r="F20" s="152">
        <f t="shared" ca="1" si="3"/>
        <v>0</v>
      </c>
      <c r="G20" s="152">
        <f t="shared" ca="1" si="3"/>
        <v>0</v>
      </c>
      <c r="H20" s="152">
        <f t="shared" ca="1" si="3"/>
        <v>0</v>
      </c>
      <c r="I20" s="152">
        <f t="shared" ca="1" si="3"/>
        <v>0</v>
      </c>
      <c r="J20" s="152">
        <f t="shared" ca="1" si="3"/>
        <v>0</v>
      </c>
      <c r="K20" s="152">
        <f t="shared" ca="1" si="3"/>
        <v>0</v>
      </c>
      <c r="L20" s="152">
        <f t="shared" ca="1" si="3"/>
        <v>0</v>
      </c>
      <c r="M20" s="152">
        <f t="shared" ca="1" si="3"/>
        <v>0</v>
      </c>
      <c r="N20" s="152">
        <f t="shared" ca="1" si="3"/>
        <v>0</v>
      </c>
      <c r="O20" s="152">
        <f t="shared" ca="1" si="3"/>
        <v>0</v>
      </c>
      <c r="P20" s="366">
        <f t="shared" ca="1" si="4"/>
        <v>0</v>
      </c>
    </row>
    <row r="21" spans="1:20" ht="13">
      <c r="A21" s="138">
        <v>53</v>
      </c>
      <c r="B21" s="147">
        <f t="shared" si="6"/>
        <v>9</v>
      </c>
      <c r="C21" s="148" t="str">
        <f t="shared" ca="1" si="5"/>
        <v/>
      </c>
      <c r="D21" s="149">
        <f t="shared" ca="1" si="3"/>
        <v>0</v>
      </c>
      <c r="E21" s="149">
        <f t="shared" ca="1" si="3"/>
        <v>0</v>
      </c>
      <c r="F21" s="149">
        <f t="shared" ca="1" si="3"/>
        <v>0</v>
      </c>
      <c r="G21" s="149">
        <f t="shared" ca="1" si="3"/>
        <v>0</v>
      </c>
      <c r="H21" s="149">
        <f t="shared" ca="1" si="3"/>
        <v>0</v>
      </c>
      <c r="I21" s="149">
        <f t="shared" ca="1" si="3"/>
        <v>0</v>
      </c>
      <c r="J21" s="149">
        <f t="shared" ca="1" si="3"/>
        <v>0</v>
      </c>
      <c r="K21" s="149">
        <f t="shared" ca="1" si="3"/>
        <v>0</v>
      </c>
      <c r="L21" s="149">
        <f t="shared" ca="1" si="3"/>
        <v>0</v>
      </c>
      <c r="M21" s="149">
        <f t="shared" ca="1" si="3"/>
        <v>0</v>
      </c>
      <c r="N21" s="149">
        <f t="shared" ca="1" si="3"/>
        <v>0</v>
      </c>
      <c r="O21" s="149">
        <f t="shared" ca="1" si="3"/>
        <v>0</v>
      </c>
      <c r="P21" s="365">
        <f t="shared" ca="1" si="4"/>
        <v>0</v>
      </c>
    </row>
    <row r="22" spans="1:20" ht="13">
      <c r="A22" s="138">
        <v>54</v>
      </c>
      <c r="B22" s="150">
        <f t="shared" si="6"/>
        <v>10</v>
      </c>
      <c r="C22" s="151" t="str">
        <f t="shared" ca="1" si="5"/>
        <v/>
      </c>
      <c r="D22" s="152">
        <f t="shared" ca="1" si="3"/>
        <v>0</v>
      </c>
      <c r="E22" s="152">
        <f t="shared" ca="1" si="3"/>
        <v>0</v>
      </c>
      <c r="F22" s="152">
        <f t="shared" ca="1" si="3"/>
        <v>0</v>
      </c>
      <c r="G22" s="152">
        <f t="shared" ca="1" si="3"/>
        <v>0</v>
      </c>
      <c r="H22" s="152">
        <f t="shared" ca="1" si="3"/>
        <v>0</v>
      </c>
      <c r="I22" s="152">
        <f t="shared" ca="1" si="3"/>
        <v>0</v>
      </c>
      <c r="J22" s="152">
        <f t="shared" ca="1" si="3"/>
        <v>0</v>
      </c>
      <c r="K22" s="152">
        <f t="shared" ca="1" si="3"/>
        <v>0</v>
      </c>
      <c r="L22" s="152">
        <f t="shared" ca="1" si="3"/>
        <v>0</v>
      </c>
      <c r="M22" s="152">
        <f t="shared" ca="1" si="3"/>
        <v>0</v>
      </c>
      <c r="N22" s="152">
        <f t="shared" ca="1" si="3"/>
        <v>0</v>
      </c>
      <c r="O22" s="152">
        <f t="shared" ca="1" si="3"/>
        <v>0</v>
      </c>
      <c r="P22" s="366">
        <f t="shared" ca="1" si="4"/>
        <v>0</v>
      </c>
    </row>
    <row r="23" spans="1:20" ht="13">
      <c r="A23" s="138">
        <v>55</v>
      </c>
      <c r="B23" s="147">
        <f t="shared" si="6"/>
        <v>11</v>
      </c>
      <c r="C23" s="148" t="str">
        <f t="shared" ca="1" si="5"/>
        <v/>
      </c>
      <c r="D23" s="149">
        <f t="shared" ca="1" si="3"/>
        <v>0</v>
      </c>
      <c r="E23" s="149">
        <f t="shared" ca="1" si="3"/>
        <v>0</v>
      </c>
      <c r="F23" s="149">
        <f t="shared" ca="1" si="3"/>
        <v>0</v>
      </c>
      <c r="G23" s="149">
        <f t="shared" ca="1" si="3"/>
        <v>0</v>
      </c>
      <c r="H23" s="149">
        <f t="shared" ca="1" si="3"/>
        <v>0</v>
      </c>
      <c r="I23" s="149">
        <f t="shared" ca="1" si="3"/>
        <v>0</v>
      </c>
      <c r="J23" s="149">
        <f t="shared" ca="1" si="3"/>
        <v>0</v>
      </c>
      <c r="K23" s="149">
        <f t="shared" ca="1" si="3"/>
        <v>0</v>
      </c>
      <c r="L23" s="149">
        <f t="shared" ca="1" si="3"/>
        <v>0</v>
      </c>
      <c r="M23" s="149">
        <f t="shared" ca="1" si="3"/>
        <v>0</v>
      </c>
      <c r="N23" s="149">
        <f t="shared" ca="1" si="3"/>
        <v>0</v>
      </c>
      <c r="O23" s="149">
        <f t="shared" ca="1" si="3"/>
        <v>0</v>
      </c>
      <c r="P23" s="365">
        <f t="shared" ca="1" si="4"/>
        <v>0</v>
      </c>
    </row>
    <row r="24" spans="1:20" ht="13">
      <c r="A24" s="138">
        <v>56</v>
      </c>
      <c r="B24" s="150">
        <f t="shared" si="6"/>
        <v>12</v>
      </c>
      <c r="C24" s="151" t="str">
        <f t="shared" ca="1" si="5"/>
        <v/>
      </c>
      <c r="D24" s="152">
        <f t="shared" ca="1" si="3"/>
        <v>0</v>
      </c>
      <c r="E24" s="152">
        <f t="shared" ca="1" si="3"/>
        <v>0</v>
      </c>
      <c r="F24" s="152">
        <f t="shared" ca="1" si="3"/>
        <v>0</v>
      </c>
      <c r="G24" s="152">
        <f t="shared" ca="1" si="3"/>
        <v>0</v>
      </c>
      <c r="H24" s="152">
        <f t="shared" ca="1" si="3"/>
        <v>0</v>
      </c>
      <c r="I24" s="152">
        <f t="shared" ca="1" si="3"/>
        <v>0</v>
      </c>
      <c r="J24" s="152">
        <f t="shared" ca="1" si="3"/>
        <v>0</v>
      </c>
      <c r="K24" s="152">
        <f t="shared" ca="1" si="3"/>
        <v>0</v>
      </c>
      <c r="L24" s="152">
        <f t="shared" ca="1" si="3"/>
        <v>0</v>
      </c>
      <c r="M24" s="152">
        <f t="shared" ca="1" si="3"/>
        <v>0</v>
      </c>
      <c r="N24" s="152">
        <f t="shared" ca="1" si="3"/>
        <v>0</v>
      </c>
      <c r="O24" s="152">
        <f t="shared" ca="1" si="3"/>
        <v>0</v>
      </c>
      <c r="P24" s="366">
        <f t="shared" ca="1" si="4"/>
        <v>0</v>
      </c>
    </row>
    <row r="25" spans="1:20" ht="13">
      <c r="A25" s="138">
        <v>57</v>
      </c>
      <c r="B25" s="147">
        <f t="shared" si="6"/>
        <v>13</v>
      </c>
      <c r="C25" s="148" t="str">
        <f t="shared" ca="1" si="5"/>
        <v/>
      </c>
      <c r="D25" s="149">
        <f t="shared" ref="D25:J25" ca="1" si="7">INDIRECT($C$1&amp;"!"&amp;D$2&amp;$A25)</f>
        <v>0</v>
      </c>
      <c r="E25" s="149">
        <f t="shared" ca="1" si="7"/>
        <v>0</v>
      </c>
      <c r="F25" s="149">
        <f t="shared" ca="1" si="7"/>
        <v>0</v>
      </c>
      <c r="G25" s="149">
        <f t="shared" ca="1" si="7"/>
        <v>0</v>
      </c>
      <c r="H25" s="149">
        <f t="shared" ca="1" si="7"/>
        <v>0</v>
      </c>
      <c r="I25" s="149">
        <f t="shared" ca="1" si="7"/>
        <v>0</v>
      </c>
      <c r="J25" s="149">
        <f t="shared" ca="1" si="7"/>
        <v>0</v>
      </c>
      <c r="K25" s="149">
        <f t="shared" ref="E25:O41" ca="1" si="8">INDIRECT($C$1&amp;"!"&amp;K$2&amp;$A25)</f>
        <v>0</v>
      </c>
      <c r="L25" s="149">
        <f t="shared" ca="1" si="8"/>
        <v>0</v>
      </c>
      <c r="M25" s="149">
        <f t="shared" ca="1" si="8"/>
        <v>0</v>
      </c>
      <c r="N25" s="149">
        <f t="shared" ca="1" si="8"/>
        <v>0</v>
      </c>
      <c r="O25" s="149">
        <f t="shared" ca="1" si="8"/>
        <v>0</v>
      </c>
      <c r="P25" s="365">
        <f t="shared" ca="1" si="4"/>
        <v>0</v>
      </c>
    </row>
    <row r="26" spans="1:20" ht="13">
      <c r="A26" s="138">
        <v>58</v>
      </c>
      <c r="B26" s="150">
        <f t="shared" si="6"/>
        <v>14</v>
      </c>
      <c r="C26" s="151" t="str">
        <f t="shared" ca="1" si="5"/>
        <v/>
      </c>
      <c r="D26" s="152">
        <f t="shared" ref="D26:D57" ca="1" si="9">INDIRECT($C$1&amp;"!"&amp;D$2&amp;$A26)</f>
        <v>0</v>
      </c>
      <c r="E26" s="152">
        <f t="shared" ca="1" si="8"/>
        <v>0</v>
      </c>
      <c r="F26" s="152">
        <f t="shared" ca="1" si="8"/>
        <v>0</v>
      </c>
      <c r="G26" s="152">
        <f t="shared" ca="1" si="8"/>
        <v>0</v>
      </c>
      <c r="H26" s="152">
        <f t="shared" ca="1" si="8"/>
        <v>0</v>
      </c>
      <c r="I26" s="152">
        <f t="shared" ca="1" si="8"/>
        <v>0</v>
      </c>
      <c r="J26" s="152">
        <f t="shared" ca="1" si="8"/>
        <v>0</v>
      </c>
      <c r="K26" s="152">
        <f t="shared" ca="1" si="8"/>
        <v>0</v>
      </c>
      <c r="L26" s="152">
        <f t="shared" ca="1" si="8"/>
        <v>0</v>
      </c>
      <c r="M26" s="152">
        <f t="shared" ca="1" si="8"/>
        <v>0</v>
      </c>
      <c r="N26" s="152">
        <f t="shared" ca="1" si="8"/>
        <v>0</v>
      </c>
      <c r="O26" s="152">
        <f t="shared" ca="1" si="8"/>
        <v>0</v>
      </c>
      <c r="P26" s="366">
        <f t="shared" ca="1" si="4"/>
        <v>0</v>
      </c>
    </row>
    <row r="27" spans="1:20" ht="13">
      <c r="A27" s="138">
        <v>59</v>
      </c>
      <c r="B27" s="147">
        <f t="shared" si="6"/>
        <v>15</v>
      </c>
      <c r="C27" s="148" t="str">
        <f t="shared" ca="1" si="5"/>
        <v/>
      </c>
      <c r="D27" s="149">
        <f t="shared" ca="1" si="9"/>
        <v>0</v>
      </c>
      <c r="E27" s="149">
        <f t="shared" ca="1" si="8"/>
        <v>0</v>
      </c>
      <c r="F27" s="149">
        <f t="shared" ca="1" si="8"/>
        <v>0</v>
      </c>
      <c r="G27" s="149">
        <f t="shared" ca="1" si="8"/>
        <v>0</v>
      </c>
      <c r="H27" s="149">
        <f t="shared" ca="1" si="8"/>
        <v>0</v>
      </c>
      <c r="I27" s="149">
        <f t="shared" ca="1" si="8"/>
        <v>0</v>
      </c>
      <c r="J27" s="149">
        <f t="shared" ca="1" si="8"/>
        <v>0</v>
      </c>
      <c r="K27" s="149">
        <f t="shared" ca="1" si="8"/>
        <v>0</v>
      </c>
      <c r="L27" s="149">
        <f t="shared" ca="1" si="8"/>
        <v>0</v>
      </c>
      <c r="M27" s="149">
        <f t="shared" ca="1" si="8"/>
        <v>0</v>
      </c>
      <c r="N27" s="149">
        <f t="shared" ca="1" si="8"/>
        <v>0</v>
      </c>
      <c r="O27" s="149">
        <f t="shared" ca="1" si="8"/>
        <v>0</v>
      </c>
      <c r="P27" s="365">
        <f t="shared" ca="1" si="4"/>
        <v>0</v>
      </c>
    </row>
    <row r="28" spans="1:20" ht="13">
      <c r="A28" s="138">
        <v>60</v>
      </c>
      <c r="B28" s="150">
        <f t="shared" si="6"/>
        <v>16</v>
      </c>
      <c r="C28" s="151" t="str">
        <f ca="1">IF(ABS(SUM(D28:O28))&gt;0,INDIRECT($C$1&amp;"!f"&amp;A28),"")</f>
        <v/>
      </c>
      <c r="D28" s="152">
        <f t="shared" ca="1" si="9"/>
        <v>0</v>
      </c>
      <c r="E28" s="152">
        <f t="shared" ca="1" si="8"/>
        <v>0</v>
      </c>
      <c r="F28" s="152">
        <f t="shared" ca="1" si="8"/>
        <v>0</v>
      </c>
      <c r="G28" s="152">
        <f t="shared" ca="1" si="8"/>
        <v>0</v>
      </c>
      <c r="H28" s="152">
        <f t="shared" ca="1" si="8"/>
        <v>0</v>
      </c>
      <c r="I28" s="152">
        <f t="shared" ca="1" si="8"/>
        <v>0</v>
      </c>
      <c r="J28" s="152">
        <f t="shared" ca="1" si="8"/>
        <v>0</v>
      </c>
      <c r="K28" s="152">
        <f t="shared" ca="1" si="8"/>
        <v>0</v>
      </c>
      <c r="L28" s="152">
        <f t="shared" ca="1" si="8"/>
        <v>0</v>
      </c>
      <c r="M28" s="152">
        <f t="shared" ca="1" si="8"/>
        <v>0</v>
      </c>
      <c r="N28" s="152">
        <f t="shared" ca="1" si="8"/>
        <v>0</v>
      </c>
      <c r="O28" s="152">
        <f t="shared" ca="1" si="8"/>
        <v>0</v>
      </c>
      <c r="P28" s="366">
        <f t="shared" ca="1" si="4"/>
        <v>0</v>
      </c>
    </row>
    <row r="29" spans="1:20" ht="13">
      <c r="A29" s="138">
        <v>61</v>
      </c>
      <c r="B29" s="369">
        <f>B28+1</f>
        <v>17</v>
      </c>
      <c r="C29" s="370" t="str">
        <f t="shared" ca="1" si="5"/>
        <v/>
      </c>
      <c r="D29" s="371">
        <f t="shared" ca="1" si="9"/>
        <v>0</v>
      </c>
      <c r="E29" s="371">
        <f t="shared" ca="1" si="8"/>
        <v>0</v>
      </c>
      <c r="F29" s="371">
        <f t="shared" ca="1" si="8"/>
        <v>0</v>
      </c>
      <c r="G29" s="371">
        <f t="shared" ca="1" si="8"/>
        <v>0</v>
      </c>
      <c r="H29" s="371">
        <f t="shared" ca="1" si="8"/>
        <v>0</v>
      </c>
      <c r="I29" s="371">
        <f t="shared" ca="1" si="8"/>
        <v>0</v>
      </c>
      <c r="J29" s="371">
        <f t="shared" ca="1" si="8"/>
        <v>0</v>
      </c>
      <c r="K29" s="371">
        <f t="shared" ca="1" si="8"/>
        <v>0</v>
      </c>
      <c r="L29" s="371">
        <f t="shared" ca="1" si="8"/>
        <v>0</v>
      </c>
      <c r="M29" s="371">
        <f t="shared" ca="1" si="8"/>
        <v>0</v>
      </c>
      <c r="N29" s="371">
        <f t="shared" ca="1" si="8"/>
        <v>0</v>
      </c>
      <c r="O29" s="371">
        <f t="shared" ca="1" si="8"/>
        <v>0</v>
      </c>
      <c r="P29" s="372">
        <f t="shared" ca="1" si="4"/>
        <v>0</v>
      </c>
    </row>
    <row r="30" spans="1:20" ht="13">
      <c r="A30" s="138">
        <v>62</v>
      </c>
      <c r="B30" s="160">
        <f>B29+1</f>
        <v>18</v>
      </c>
      <c r="C30" s="161" t="str">
        <f t="shared" ca="1" si="5"/>
        <v/>
      </c>
      <c r="D30" s="162">
        <f t="shared" ca="1" si="9"/>
        <v>0</v>
      </c>
      <c r="E30" s="162">
        <f t="shared" ca="1" si="8"/>
        <v>0</v>
      </c>
      <c r="F30" s="162">
        <f t="shared" ca="1" si="8"/>
        <v>0</v>
      </c>
      <c r="G30" s="162">
        <f t="shared" ca="1" si="8"/>
        <v>0</v>
      </c>
      <c r="H30" s="162">
        <f t="shared" ca="1" si="8"/>
        <v>0</v>
      </c>
      <c r="I30" s="162">
        <f t="shared" ca="1" si="8"/>
        <v>0</v>
      </c>
      <c r="J30" s="162">
        <f t="shared" ca="1" si="8"/>
        <v>0</v>
      </c>
      <c r="K30" s="162">
        <f t="shared" ca="1" si="8"/>
        <v>0</v>
      </c>
      <c r="L30" s="162">
        <f t="shared" ca="1" si="8"/>
        <v>0</v>
      </c>
      <c r="M30" s="162">
        <f t="shared" ca="1" si="8"/>
        <v>0</v>
      </c>
      <c r="N30" s="162">
        <f t="shared" ca="1" si="8"/>
        <v>0</v>
      </c>
      <c r="O30" s="162">
        <f t="shared" ca="1" si="8"/>
        <v>0</v>
      </c>
      <c r="P30" s="373">
        <f t="shared" ca="1" si="4"/>
        <v>0</v>
      </c>
    </row>
    <row r="31" spans="1:20" ht="13">
      <c r="A31" s="138">
        <v>63</v>
      </c>
      <c r="B31" s="157">
        <f t="shared" si="6"/>
        <v>19</v>
      </c>
      <c r="C31" s="158" t="str">
        <f t="shared" ca="1" si="5"/>
        <v/>
      </c>
      <c r="D31" s="159">
        <f t="shared" ca="1" si="9"/>
        <v>0</v>
      </c>
      <c r="E31" s="159">
        <f t="shared" ca="1" si="8"/>
        <v>0</v>
      </c>
      <c r="F31" s="159">
        <f t="shared" ca="1" si="8"/>
        <v>0</v>
      </c>
      <c r="G31" s="159">
        <f t="shared" ca="1" si="8"/>
        <v>0</v>
      </c>
      <c r="H31" s="159">
        <f t="shared" ca="1" si="8"/>
        <v>0</v>
      </c>
      <c r="I31" s="159">
        <f t="shared" ca="1" si="8"/>
        <v>0</v>
      </c>
      <c r="J31" s="159">
        <f t="shared" ca="1" si="8"/>
        <v>0</v>
      </c>
      <c r="K31" s="159">
        <f t="shared" ca="1" si="8"/>
        <v>0</v>
      </c>
      <c r="L31" s="159">
        <f t="shared" ca="1" si="8"/>
        <v>0</v>
      </c>
      <c r="M31" s="159">
        <f t="shared" ca="1" si="8"/>
        <v>0</v>
      </c>
      <c r="N31" s="159">
        <f t="shared" ca="1" si="8"/>
        <v>0</v>
      </c>
      <c r="O31" s="159">
        <f t="shared" ca="1" si="8"/>
        <v>0</v>
      </c>
      <c r="P31" s="374">
        <f t="shared" ca="1" si="4"/>
        <v>0</v>
      </c>
    </row>
    <row r="32" spans="1:20" ht="13">
      <c r="A32" s="138">
        <v>64</v>
      </c>
      <c r="B32" s="160">
        <f t="shared" si="6"/>
        <v>20</v>
      </c>
      <c r="C32" s="161" t="str">
        <f t="shared" ca="1" si="5"/>
        <v/>
      </c>
      <c r="D32" s="162">
        <f t="shared" ca="1" si="9"/>
        <v>0</v>
      </c>
      <c r="E32" s="162">
        <f t="shared" ca="1" si="8"/>
        <v>0</v>
      </c>
      <c r="F32" s="162">
        <f t="shared" ca="1" si="8"/>
        <v>0</v>
      </c>
      <c r="G32" s="162">
        <f t="shared" ca="1" si="8"/>
        <v>0</v>
      </c>
      <c r="H32" s="162">
        <f t="shared" ca="1" si="8"/>
        <v>0</v>
      </c>
      <c r="I32" s="162">
        <f t="shared" ca="1" si="8"/>
        <v>0</v>
      </c>
      <c r="J32" s="162">
        <f t="shared" ca="1" si="8"/>
        <v>0</v>
      </c>
      <c r="K32" s="162">
        <f t="shared" ca="1" si="8"/>
        <v>0</v>
      </c>
      <c r="L32" s="162">
        <f t="shared" ca="1" si="8"/>
        <v>0</v>
      </c>
      <c r="M32" s="162">
        <f t="shared" ca="1" si="8"/>
        <v>0</v>
      </c>
      <c r="N32" s="162">
        <f t="shared" ca="1" si="8"/>
        <v>0</v>
      </c>
      <c r="O32" s="162">
        <f t="shared" ca="1" si="8"/>
        <v>0</v>
      </c>
      <c r="P32" s="373">
        <f t="shared" ca="1" si="4"/>
        <v>0</v>
      </c>
    </row>
    <row r="33" spans="1:16" ht="13">
      <c r="A33" s="138">
        <v>65</v>
      </c>
      <c r="B33" s="157">
        <f t="shared" si="6"/>
        <v>21</v>
      </c>
      <c r="C33" s="158" t="str">
        <f t="shared" ca="1" si="5"/>
        <v/>
      </c>
      <c r="D33" s="159">
        <f t="shared" ca="1" si="9"/>
        <v>0</v>
      </c>
      <c r="E33" s="159">
        <f t="shared" ca="1" si="8"/>
        <v>0</v>
      </c>
      <c r="F33" s="159">
        <f t="shared" ca="1" si="8"/>
        <v>0</v>
      </c>
      <c r="G33" s="159">
        <f t="shared" ca="1" si="8"/>
        <v>0</v>
      </c>
      <c r="H33" s="159">
        <f t="shared" ca="1" si="8"/>
        <v>0</v>
      </c>
      <c r="I33" s="159">
        <f t="shared" ca="1" si="8"/>
        <v>0</v>
      </c>
      <c r="J33" s="159">
        <f t="shared" ca="1" si="8"/>
        <v>0</v>
      </c>
      <c r="K33" s="159">
        <f t="shared" ca="1" si="8"/>
        <v>0</v>
      </c>
      <c r="L33" s="159">
        <f t="shared" ca="1" si="8"/>
        <v>0</v>
      </c>
      <c r="M33" s="159">
        <f t="shared" ca="1" si="8"/>
        <v>0</v>
      </c>
      <c r="N33" s="159">
        <f t="shared" ca="1" si="8"/>
        <v>0</v>
      </c>
      <c r="O33" s="159">
        <f t="shared" ca="1" si="8"/>
        <v>0</v>
      </c>
      <c r="P33" s="374">
        <f t="shared" ca="1" si="4"/>
        <v>0</v>
      </c>
    </row>
    <row r="34" spans="1:16" ht="13">
      <c r="A34" s="138">
        <v>66</v>
      </c>
      <c r="B34" s="160">
        <f t="shared" si="6"/>
        <v>22</v>
      </c>
      <c r="C34" s="161" t="str">
        <f t="shared" ca="1" si="5"/>
        <v/>
      </c>
      <c r="D34" s="162">
        <f t="shared" ca="1" si="9"/>
        <v>0</v>
      </c>
      <c r="E34" s="162">
        <f t="shared" ca="1" si="8"/>
        <v>0</v>
      </c>
      <c r="F34" s="162">
        <f t="shared" ca="1" si="8"/>
        <v>0</v>
      </c>
      <c r="G34" s="162">
        <f t="shared" ca="1" si="8"/>
        <v>0</v>
      </c>
      <c r="H34" s="162">
        <f t="shared" ca="1" si="8"/>
        <v>0</v>
      </c>
      <c r="I34" s="162">
        <f t="shared" ca="1" si="8"/>
        <v>0</v>
      </c>
      <c r="J34" s="162">
        <f t="shared" ca="1" si="8"/>
        <v>0</v>
      </c>
      <c r="K34" s="162">
        <f t="shared" ca="1" si="8"/>
        <v>0</v>
      </c>
      <c r="L34" s="162">
        <f t="shared" ca="1" si="8"/>
        <v>0</v>
      </c>
      <c r="M34" s="162">
        <f t="shared" ca="1" si="8"/>
        <v>0</v>
      </c>
      <c r="N34" s="162">
        <f t="shared" ca="1" si="8"/>
        <v>0</v>
      </c>
      <c r="O34" s="162">
        <f t="shared" ca="1" si="8"/>
        <v>0</v>
      </c>
      <c r="P34" s="373">
        <f t="shared" ca="1" si="4"/>
        <v>0</v>
      </c>
    </row>
    <row r="35" spans="1:16" ht="13">
      <c r="A35" s="138">
        <v>67</v>
      </c>
      <c r="B35" s="157">
        <f t="shared" si="6"/>
        <v>23</v>
      </c>
      <c r="C35" s="158" t="str">
        <f t="shared" ca="1" si="5"/>
        <v/>
      </c>
      <c r="D35" s="159">
        <f t="shared" ca="1" si="9"/>
        <v>0</v>
      </c>
      <c r="E35" s="159">
        <f t="shared" ca="1" si="8"/>
        <v>0</v>
      </c>
      <c r="F35" s="159">
        <f t="shared" ca="1" si="8"/>
        <v>0</v>
      </c>
      <c r="G35" s="159">
        <f t="shared" ca="1" si="8"/>
        <v>0</v>
      </c>
      <c r="H35" s="159">
        <f t="shared" ca="1" si="8"/>
        <v>0</v>
      </c>
      <c r="I35" s="159">
        <f t="shared" ca="1" si="8"/>
        <v>0</v>
      </c>
      <c r="J35" s="159">
        <f t="shared" ca="1" si="8"/>
        <v>0</v>
      </c>
      <c r="K35" s="159">
        <f t="shared" ca="1" si="8"/>
        <v>0</v>
      </c>
      <c r="L35" s="159">
        <f t="shared" ca="1" si="8"/>
        <v>0</v>
      </c>
      <c r="M35" s="159">
        <f t="shared" ca="1" si="8"/>
        <v>0</v>
      </c>
      <c r="N35" s="159">
        <f t="shared" ca="1" si="8"/>
        <v>0</v>
      </c>
      <c r="O35" s="159">
        <f t="shared" ca="1" si="8"/>
        <v>0</v>
      </c>
      <c r="P35" s="374">
        <f t="shared" ca="1" si="4"/>
        <v>0</v>
      </c>
    </row>
    <row r="36" spans="1:16" ht="13">
      <c r="A36" s="138">
        <v>68</v>
      </c>
      <c r="B36" s="160">
        <f t="shared" si="6"/>
        <v>24</v>
      </c>
      <c r="C36" s="161" t="str">
        <f t="shared" ca="1" si="5"/>
        <v/>
      </c>
      <c r="D36" s="162">
        <f t="shared" ca="1" si="9"/>
        <v>0</v>
      </c>
      <c r="E36" s="162">
        <f t="shared" ca="1" si="8"/>
        <v>0</v>
      </c>
      <c r="F36" s="162">
        <f t="shared" ca="1" si="8"/>
        <v>0</v>
      </c>
      <c r="G36" s="162">
        <f t="shared" ca="1" si="8"/>
        <v>0</v>
      </c>
      <c r="H36" s="162">
        <f t="shared" ca="1" si="8"/>
        <v>0</v>
      </c>
      <c r="I36" s="162">
        <f t="shared" ca="1" si="8"/>
        <v>0</v>
      </c>
      <c r="J36" s="162">
        <f t="shared" ca="1" si="8"/>
        <v>0</v>
      </c>
      <c r="K36" s="162">
        <f t="shared" ca="1" si="8"/>
        <v>0</v>
      </c>
      <c r="L36" s="162">
        <f t="shared" ca="1" si="8"/>
        <v>0</v>
      </c>
      <c r="M36" s="162">
        <f t="shared" ca="1" si="8"/>
        <v>0</v>
      </c>
      <c r="N36" s="162">
        <f t="shared" ca="1" si="8"/>
        <v>0</v>
      </c>
      <c r="O36" s="162">
        <f t="shared" ca="1" si="8"/>
        <v>0</v>
      </c>
      <c r="P36" s="373">
        <f t="shared" ca="1" si="4"/>
        <v>0</v>
      </c>
    </row>
    <row r="37" spans="1:16" ht="13">
      <c r="A37" s="138">
        <v>69</v>
      </c>
      <c r="B37" s="157">
        <f t="shared" si="6"/>
        <v>25</v>
      </c>
      <c r="C37" s="158" t="str">
        <f t="shared" ca="1" si="5"/>
        <v/>
      </c>
      <c r="D37" s="159">
        <f t="shared" ca="1" si="9"/>
        <v>0</v>
      </c>
      <c r="E37" s="159">
        <f t="shared" ca="1" si="8"/>
        <v>0</v>
      </c>
      <c r="F37" s="159">
        <f t="shared" ca="1" si="8"/>
        <v>0</v>
      </c>
      <c r="G37" s="159">
        <f t="shared" ca="1" si="8"/>
        <v>0</v>
      </c>
      <c r="H37" s="159">
        <f t="shared" ca="1" si="8"/>
        <v>0</v>
      </c>
      <c r="I37" s="159">
        <f t="shared" ca="1" si="8"/>
        <v>0</v>
      </c>
      <c r="J37" s="159">
        <f t="shared" ca="1" si="8"/>
        <v>0</v>
      </c>
      <c r="K37" s="159">
        <f t="shared" ca="1" si="8"/>
        <v>0</v>
      </c>
      <c r="L37" s="159">
        <f t="shared" ca="1" si="8"/>
        <v>0</v>
      </c>
      <c r="M37" s="159">
        <f t="shared" ca="1" si="8"/>
        <v>0</v>
      </c>
      <c r="N37" s="159">
        <f t="shared" ca="1" si="8"/>
        <v>0</v>
      </c>
      <c r="O37" s="159">
        <f t="shared" ca="1" si="8"/>
        <v>0</v>
      </c>
      <c r="P37" s="374">
        <f t="shared" ca="1" si="4"/>
        <v>0</v>
      </c>
    </row>
    <row r="38" spans="1:16" ht="13">
      <c r="A38" s="138">
        <v>70</v>
      </c>
      <c r="B38" s="160">
        <f t="shared" si="6"/>
        <v>26</v>
      </c>
      <c r="C38" s="161" t="str">
        <f t="shared" ca="1" si="5"/>
        <v/>
      </c>
      <c r="D38" s="162">
        <f t="shared" ca="1" si="9"/>
        <v>0</v>
      </c>
      <c r="E38" s="162">
        <f t="shared" ca="1" si="8"/>
        <v>0</v>
      </c>
      <c r="F38" s="162">
        <f t="shared" ca="1" si="8"/>
        <v>0</v>
      </c>
      <c r="G38" s="162">
        <f t="shared" ca="1" si="8"/>
        <v>0</v>
      </c>
      <c r="H38" s="162">
        <f t="shared" ca="1" si="8"/>
        <v>0</v>
      </c>
      <c r="I38" s="162">
        <f t="shared" ca="1" si="8"/>
        <v>0</v>
      </c>
      <c r="J38" s="162">
        <f t="shared" ca="1" si="8"/>
        <v>0</v>
      </c>
      <c r="K38" s="162">
        <f t="shared" ca="1" si="8"/>
        <v>0</v>
      </c>
      <c r="L38" s="162">
        <f t="shared" ca="1" si="8"/>
        <v>0</v>
      </c>
      <c r="M38" s="162">
        <f t="shared" ca="1" si="8"/>
        <v>0</v>
      </c>
      <c r="N38" s="162">
        <f t="shared" ca="1" si="8"/>
        <v>0</v>
      </c>
      <c r="O38" s="162">
        <f t="shared" ca="1" si="8"/>
        <v>0</v>
      </c>
      <c r="P38" s="373">
        <f t="shared" ca="1" si="4"/>
        <v>0</v>
      </c>
    </row>
    <row r="39" spans="1:16" ht="13">
      <c r="A39" s="138">
        <v>71</v>
      </c>
      <c r="B39" s="157">
        <f t="shared" si="6"/>
        <v>27</v>
      </c>
      <c r="C39" s="158" t="str">
        <f t="shared" ca="1" si="5"/>
        <v/>
      </c>
      <c r="D39" s="159">
        <f t="shared" ca="1" si="9"/>
        <v>0</v>
      </c>
      <c r="E39" s="159">
        <f t="shared" ca="1" si="8"/>
        <v>0</v>
      </c>
      <c r="F39" s="159">
        <f t="shared" ca="1" si="8"/>
        <v>0</v>
      </c>
      <c r="G39" s="159">
        <f t="shared" ca="1" si="8"/>
        <v>0</v>
      </c>
      <c r="H39" s="159">
        <f t="shared" ca="1" si="8"/>
        <v>0</v>
      </c>
      <c r="I39" s="159">
        <f t="shared" ca="1" si="8"/>
        <v>0</v>
      </c>
      <c r="J39" s="159">
        <f t="shared" ca="1" si="8"/>
        <v>0</v>
      </c>
      <c r="K39" s="159">
        <f t="shared" ca="1" si="8"/>
        <v>0</v>
      </c>
      <c r="L39" s="159">
        <f t="shared" ca="1" si="8"/>
        <v>0</v>
      </c>
      <c r="M39" s="159">
        <f t="shared" ca="1" si="8"/>
        <v>0</v>
      </c>
      <c r="N39" s="159">
        <f t="shared" ca="1" si="8"/>
        <v>0</v>
      </c>
      <c r="O39" s="159">
        <f t="shared" ca="1" si="8"/>
        <v>0</v>
      </c>
      <c r="P39" s="374">
        <f t="shared" ca="1" si="4"/>
        <v>0</v>
      </c>
    </row>
    <row r="40" spans="1:16" ht="13">
      <c r="A40" s="138">
        <v>72</v>
      </c>
      <c r="B40" s="160">
        <f t="shared" si="6"/>
        <v>28</v>
      </c>
      <c r="C40" s="161" t="str">
        <f t="shared" ca="1" si="5"/>
        <v/>
      </c>
      <c r="D40" s="162">
        <f t="shared" ca="1" si="9"/>
        <v>0</v>
      </c>
      <c r="E40" s="162">
        <f t="shared" ca="1" si="8"/>
        <v>0</v>
      </c>
      <c r="F40" s="162">
        <f t="shared" ca="1" si="8"/>
        <v>0</v>
      </c>
      <c r="G40" s="162">
        <f t="shared" ca="1" si="8"/>
        <v>0</v>
      </c>
      <c r="H40" s="162">
        <f t="shared" ca="1" si="8"/>
        <v>0</v>
      </c>
      <c r="I40" s="162">
        <f t="shared" ca="1" si="8"/>
        <v>0</v>
      </c>
      <c r="J40" s="162">
        <f t="shared" ca="1" si="8"/>
        <v>0</v>
      </c>
      <c r="K40" s="162">
        <f t="shared" ca="1" si="8"/>
        <v>0</v>
      </c>
      <c r="L40" s="162">
        <f t="shared" ca="1" si="8"/>
        <v>0</v>
      </c>
      <c r="M40" s="162">
        <f t="shared" ca="1" si="8"/>
        <v>0</v>
      </c>
      <c r="N40" s="162">
        <f t="shared" ca="1" si="8"/>
        <v>0</v>
      </c>
      <c r="O40" s="162">
        <f t="shared" ca="1" si="8"/>
        <v>0</v>
      </c>
      <c r="P40" s="373">
        <f t="shared" ca="1" si="4"/>
        <v>0</v>
      </c>
    </row>
    <row r="41" spans="1:16" ht="13">
      <c r="A41" s="138">
        <v>73</v>
      </c>
      <c r="B41" s="157">
        <f t="shared" si="6"/>
        <v>29</v>
      </c>
      <c r="C41" s="158" t="str">
        <f t="shared" ca="1" si="5"/>
        <v/>
      </c>
      <c r="D41" s="159">
        <f t="shared" ca="1" si="9"/>
        <v>0</v>
      </c>
      <c r="E41" s="159">
        <f t="shared" ca="1" si="8"/>
        <v>0</v>
      </c>
      <c r="F41" s="159">
        <f t="shared" ca="1" si="8"/>
        <v>0</v>
      </c>
      <c r="G41" s="159">
        <f t="shared" ca="1" si="8"/>
        <v>0</v>
      </c>
      <c r="H41" s="159">
        <f t="shared" ca="1" si="8"/>
        <v>0</v>
      </c>
      <c r="I41" s="159">
        <f t="shared" ca="1" si="8"/>
        <v>0</v>
      </c>
      <c r="J41" s="159">
        <f t="shared" ca="1" si="8"/>
        <v>0</v>
      </c>
      <c r="K41" s="159">
        <f t="shared" ca="1" si="8"/>
        <v>0</v>
      </c>
      <c r="L41" s="159">
        <f t="shared" ca="1" si="8"/>
        <v>0</v>
      </c>
      <c r="M41" s="159">
        <f t="shared" ca="1" si="8"/>
        <v>0</v>
      </c>
      <c r="N41" s="159">
        <f t="shared" ca="1" si="8"/>
        <v>0</v>
      </c>
      <c r="O41" s="159">
        <f t="shared" ca="1" si="8"/>
        <v>0</v>
      </c>
      <c r="P41" s="374">
        <f t="shared" ca="1" si="4"/>
        <v>0</v>
      </c>
    </row>
    <row r="42" spans="1:16" ht="13">
      <c r="A42" s="138">
        <v>74</v>
      </c>
      <c r="B42" s="160">
        <f t="shared" si="6"/>
        <v>30</v>
      </c>
      <c r="C42" s="161" t="str">
        <f t="shared" ca="1" si="5"/>
        <v/>
      </c>
      <c r="D42" s="162">
        <f t="shared" ca="1" si="9"/>
        <v>0</v>
      </c>
      <c r="E42" s="162">
        <f t="shared" ref="E42:O57" ca="1" si="10">INDIRECT($C$1&amp;"!"&amp;E$2&amp;$A42)</f>
        <v>0</v>
      </c>
      <c r="F42" s="162">
        <f t="shared" ca="1" si="10"/>
        <v>0</v>
      </c>
      <c r="G42" s="162">
        <f t="shared" ca="1" si="10"/>
        <v>0</v>
      </c>
      <c r="H42" s="162">
        <f t="shared" ca="1" si="10"/>
        <v>0</v>
      </c>
      <c r="I42" s="162">
        <f t="shared" ca="1" si="10"/>
        <v>0</v>
      </c>
      <c r="J42" s="162">
        <f t="shared" ca="1" si="10"/>
        <v>0</v>
      </c>
      <c r="K42" s="162">
        <f t="shared" ca="1" si="10"/>
        <v>0</v>
      </c>
      <c r="L42" s="162">
        <f t="shared" ca="1" si="10"/>
        <v>0</v>
      </c>
      <c r="M42" s="162">
        <f t="shared" ca="1" si="10"/>
        <v>0</v>
      </c>
      <c r="N42" s="162">
        <f t="shared" ca="1" si="10"/>
        <v>0</v>
      </c>
      <c r="O42" s="162">
        <f t="shared" ca="1" si="10"/>
        <v>0</v>
      </c>
      <c r="P42" s="373">
        <f t="shared" ca="1" si="4"/>
        <v>0</v>
      </c>
    </row>
    <row r="43" spans="1:16" ht="13">
      <c r="A43" s="138">
        <v>75</v>
      </c>
      <c r="B43" s="375">
        <f t="shared" si="6"/>
        <v>31</v>
      </c>
      <c r="C43" s="376" t="str">
        <f t="shared" ca="1" si="5"/>
        <v/>
      </c>
      <c r="D43" s="377">
        <f t="shared" ca="1" si="9"/>
        <v>0</v>
      </c>
      <c r="E43" s="377">
        <f t="shared" ca="1" si="10"/>
        <v>0</v>
      </c>
      <c r="F43" s="377">
        <f t="shared" ca="1" si="10"/>
        <v>0</v>
      </c>
      <c r="G43" s="377">
        <f t="shared" ca="1" si="10"/>
        <v>0</v>
      </c>
      <c r="H43" s="377">
        <f t="shared" ca="1" si="10"/>
        <v>0</v>
      </c>
      <c r="I43" s="377">
        <f t="shared" ca="1" si="10"/>
        <v>0</v>
      </c>
      <c r="J43" s="377">
        <f t="shared" ca="1" si="10"/>
        <v>0</v>
      </c>
      <c r="K43" s="377">
        <f t="shared" ca="1" si="10"/>
        <v>0</v>
      </c>
      <c r="L43" s="377">
        <f t="shared" ca="1" si="10"/>
        <v>0</v>
      </c>
      <c r="M43" s="377">
        <f t="shared" ca="1" si="10"/>
        <v>0</v>
      </c>
      <c r="N43" s="377">
        <f t="shared" ca="1" si="10"/>
        <v>0</v>
      </c>
      <c r="O43" s="377">
        <f t="shared" ca="1" si="10"/>
        <v>0</v>
      </c>
      <c r="P43" s="378">
        <f t="shared" ca="1" si="4"/>
        <v>0</v>
      </c>
    </row>
    <row r="44" spans="1:16" ht="13">
      <c r="A44" s="138">
        <v>76</v>
      </c>
      <c r="B44" s="166">
        <f>B43+1</f>
        <v>32</v>
      </c>
      <c r="C44" s="167" t="str">
        <f t="shared" ca="1" si="5"/>
        <v/>
      </c>
      <c r="D44" s="168">
        <f t="shared" ca="1" si="9"/>
        <v>0</v>
      </c>
      <c r="E44" s="168">
        <f t="shared" ca="1" si="10"/>
        <v>0</v>
      </c>
      <c r="F44" s="168">
        <f t="shared" ca="1" si="10"/>
        <v>0</v>
      </c>
      <c r="G44" s="168">
        <f t="shared" ca="1" si="10"/>
        <v>0</v>
      </c>
      <c r="H44" s="168">
        <f t="shared" ca="1" si="10"/>
        <v>0</v>
      </c>
      <c r="I44" s="168">
        <f t="shared" ca="1" si="10"/>
        <v>0</v>
      </c>
      <c r="J44" s="168">
        <f t="shared" ca="1" si="10"/>
        <v>0</v>
      </c>
      <c r="K44" s="168">
        <f t="shared" ca="1" si="10"/>
        <v>0</v>
      </c>
      <c r="L44" s="168">
        <f t="shared" ca="1" si="10"/>
        <v>0</v>
      </c>
      <c r="M44" s="168">
        <f t="shared" ca="1" si="10"/>
        <v>0</v>
      </c>
      <c r="N44" s="168">
        <f t="shared" ca="1" si="10"/>
        <v>0</v>
      </c>
      <c r="O44" s="168">
        <f t="shared" ca="1" si="10"/>
        <v>0</v>
      </c>
      <c r="P44" s="379">
        <f t="shared" ca="1" si="4"/>
        <v>0</v>
      </c>
    </row>
    <row r="45" spans="1:16" ht="13">
      <c r="A45" s="138">
        <v>77</v>
      </c>
      <c r="B45" s="163">
        <f t="shared" si="6"/>
        <v>33</v>
      </c>
      <c r="C45" s="164" t="str">
        <f t="shared" ca="1" si="5"/>
        <v/>
      </c>
      <c r="D45" s="165">
        <f t="shared" ca="1" si="9"/>
        <v>0</v>
      </c>
      <c r="E45" s="165">
        <f t="shared" ca="1" si="10"/>
        <v>0</v>
      </c>
      <c r="F45" s="165">
        <f t="shared" ca="1" si="10"/>
        <v>0</v>
      </c>
      <c r="G45" s="165">
        <f t="shared" ca="1" si="10"/>
        <v>0</v>
      </c>
      <c r="H45" s="165">
        <f t="shared" ca="1" si="10"/>
        <v>0</v>
      </c>
      <c r="I45" s="165">
        <f t="shared" ca="1" si="10"/>
        <v>0</v>
      </c>
      <c r="J45" s="165">
        <f t="shared" ca="1" si="10"/>
        <v>0</v>
      </c>
      <c r="K45" s="165">
        <f t="shared" ca="1" si="10"/>
        <v>0</v>
      </c>
      <c r="L45" s="165">
        <f t="shared" ca="1" si="10"/>
        <v>0</v>
      </c>
      <c r="M45" s="165">
        <f t="shared" ca="1" si="10"/>
        <v>0</v>
      </c>
      <c r="N45" s="165">
        <f t="shared" ca="1" si="10"/>
        <v>0</v>
      </c>
      <c r="O45" s="165">
        <f t="shared" ca="1" si="10"/>
        <v>0</v>
      </c>
      <c r="P45" s="380">
        <f t="shared" ca="1" si="4"/>
        <v>0</v>
      </c>
    </row>
    <row r="46" spans="1:16" ht="13">
      <c r="A46" s="138">
        <v>78</v>
      </c>
      <c r="B46" s="166">
        <f t="shared" si="6"/>
        <v>34</v>
      </c>
      <c r="C46" s="167" t="str">
        <f t="shared" ca="1" si="5"/>
        <v/>
      </c>
      <c r="D46" s="169">
        <f t="shared" ca="1" si="9"/>
        <v>0</v>
      </c>
      <c r="E46" s="169">
        <f t="shared" ca="1" si="10"/>
        <v>0</v>
      </c>
      <c r="F46" s="169">
        <f t="shared" ca="1" si="10"/>
        <v>0</v>
      </c>
      <c r="G46" s="169">
        <f t="shared" ca="1" si="10"/>
        <v>0</v>
      </c>
      <c r="H46" s="169">
        <f t="shared" ca="1" si="10"/>
        <v>0</v>
      </c>
      <c r="I46" s="169">
        <f t="shared" ca="1" si="10"/>
        <v>0</v>
      </c>
      <c r="J46" s="169">
        <f t="shared" ca="1" si="10"/>
        <v>0</v>
      </c>
      <c r="K46" s="169">
        <f t="shared" ca="1" si="10"/>
        <v>0</v>
      </c>
      <c r="L46" s="169">
        <f t="shared" ca="1" si="10"/>
        <v>0</v>
      </c>
      <c r="M46" s="169">
        <f t="shared" ca="1" si="10"/>
        <v>0</v>
      </c>
      <c r="N46" s="169">
        <f t="shared" ca="1" si="10"/>
        <v>0</v>
      </c>
      <c r="O46" s="169">
        <f t="shared" ca="1" si="10"/>
        <v>0</v>
      </c>
      <c r="P46" s="381">
        <f t="shared" ca="1" si="4"/>
        <v>0</v>
      </c>
    </row>
    <row r="47" spans="1:16" ht="13">
      <c r="A47" s="138">
        <v>79</v>
      </c>
      <c r="B47" s="163">
        <f t="shared" si="6"/>
        <v>35</v>
      </c>
      <c r="C47" s="164" t="str">
        <f t="shared" ca="1" si="5"/>
        <v/>
      </c>
      <c r="D47" s="165">
        <f t="shared" ca="1" si="9"/>
        <v>0</v>
      </c>
      <c r="E47" s="165">
        <f t="shared" ca="1" si="10"/>
        <v>0</v>
      </c>
      <c r="F47" s="165">
        <f t="shared" ca="1" si="10"/>
        <v>0</v>
      </c>
      <c r="G47" s="165">
        <f t="shared" ca="1" si="10"/>
        <v>0</v>
      </c>
      <c r="H47" s="165">
        <f t="shared" ca="1" si="10"/>
        <v>0</v>
      </c>
      <c r="I47" s="165">
        <f t="shared" ca="1" si="10"/>
        <v>0</v>
      </c>
      <c r="J47" s="165">
        <f t="shared" ca="1" si="10"/>
        <v>0</v>
      </c>
      <c r="K47" s="165">
        <f t="shared" ca="1" si="10"/>
        <v>0</v>
      </c>
      <c r="L47" s="165">
        <f t="shared" ca="1" si="10"/>
        <v>0</v>
      </c>
      <c r="M47" s="165">
        <f t="shared" ca="1" si="10"/>
        <v>0</v>
      </c>
      <c r="N47" s="165">
        <f t="shared" ca="1" si="10"/>
        <v>0</v>
      </c>
      <c r="O47" s="165">
        <f t="shared" ca="1" si="10"/>
        <v>0</v>
      </c>
      <c r="P47" s="380">
        <f t="shared" ca="1" si="4"/>
        <v>0</v>
      </c>
    </row>
    <row r="48" spans="1:16">
      <c r="A48" s="138">
        <v>29</v>
      </c>
      <c r="B48" s="166">
        <f t="shared" si="6"/>
        <v>36</v>
      </c>
      <c r="C48" s="170" t="str">
        <f t="shared" ca="1" si="5"/>
        <v/>
      </c>
      <c r="D48" s="171">
        <f t="shared" ca="1" si="9"/>
        <v>0</v>
      </c>
      <c r="E48" s="171">
        <f t="shared" ca="1" si="10"/>
        <v>0</v>
      </c>
      <c r="F48" s="171">
        <f t="shared" ca="1" si="10"/>
        <v>0</v>
      </c>
      <c r="G48" s="171">
        <f t="shared" ca="1" si="10"/>
        <v>0</v>
      </c>
      <c r="H48" s="171">
        <f t="shared" ca="1" si="10"/>
        <v>0</v>
      </c>
      <c r="I48" s="171">
        <f t="shared" ca="1" si="10"/>
        <v>0</v>
      </c>
      <c r="J48" s="171">
        <f t="shared" ca="1" si="10"/>
        <v>0</v>
      </c>
      <c r="K48" s="171">
        <f t="shared" ca="1" si="10"/>
        <v>0</v>
      </c>
      <c r="L48" s="171">
        <f t="shared" ca="1" si="10"/>
        <v>0</v>
      </c>
      <c r="M48" s="171">
        <f t="shared" ca="1" si="10"/>
        <v>0</v>
      </c>
      <c r="N48" s="171">
        <f t="shared" ca="1" si="10"/>
        <v>0</v>
      </c>
      <c r="O48" s="171">
        <f t="shared" ca="1" si="10"/>
        <v>0</v>
      </c>
      <c r="P48" s="382"/>
    </row>
    <row r="49" spans="1:16" s="137" customFormat="1">
      <c r="A49" s="138">
        <v>28</v>
      </c>
      <c r="B49" s="163">
        <f t="shared" si="6"/>
        <v>37</v>
      </c>
      <c r="C49" s="172" t="str">
        <f t="shared" ca="1" si="5"/>
        <v/>
      </c>
      <c r="D49" s="173">
        <f t="shared" ca="1" si="9"/>
        <v>0</v>
      </c>
      <c r="E49" s="173">
        <f t="shared" ca="1" si="10"/>
        <v>0</v>
      </c>
      <c r="F49" s="173">
        <f t="shared" ca="1" si="10"/>
        <v>0</v>
      </c>
      <c r="G49" s="173">
        <f t="shared" ca="1" si="10"/>
        <v>0</v>
      </c>
      <c r="H49" s="173">
        <f t="shared" ca="1" si="10"/>
        <v>0</v>
      </c>
      <c r="I49" s="173">
        <f t="shared" ca="1" si="10"/>
        <v>0</v>
      </c>
      <c r="J49" s="173">
        <f t="shared" ca="1" si="10"/>
        <v>0</v>
      </c>
      <c r="K49" s="173">
        <f t="shared" ca="1" si="10"/>
        <v>0</v>
      </c>
      <c r="L49" s="173">
        <f t="shared" ca="1" si="10"/>
        <v>0</v>
      </c>
      <c r="M49" s="173">
        <f t="shared" ca="1" si="10"/>
        <v>0</v>
      </c>
      <c r="N49" s="173">
        <f t="shared" ca="1" si="10"/>
        <v>0</v>
      </c>
      <c r="O49" s="173">
        <f t="shared" ca="1" si="10"/>
        <v>0</v>
      </c>
      <c r="P49" s="383"/>
    </row>
    <row r="50" spans="1:16" ht="13">
      <c r="A50" s="138">
        <v>81</v>
      </c>
      <c r="B50" s="166">
        <f t="shared" si="6"/>
        <v>38</v>
      </c>
      <c r="C50" s="167" t="str">
        <f t="shared" ca="1" si="5"/>
        <v/>
      </c>
      <c r="D50" s="168">
        <f t="shared" ca="1" si="9"/>
        <v>0</v>
      </c>
      <c r="E50" s="168">
        <f t="shared" ca="1" si="10"/>
        <v>0</v>
      </c>
      <c r="F50" s="168">
        <f t="shared" ca="1" si="10"/>
        <v>0</v>
      </c>
      <c r="G50" s="168">
        <f t="shared" ca="1" si="10"/>
        <v>0</v>
      </c>
      <c r="H50" s="168">
        <f t="shared" ca="1" si="10"/>
        <v>0</v>
      </c>
      <c r="I50" s="168">
        <f t="shared" ca="1" si="10"/>
        <v>0</v>
      </c>
      <c r="J50" s="168">
        <f t="shared" ca="1" si="10"/>
        <v>0</v>
      </c>
      <c r="K50" s="168">
        <f t="shared" ca="1" si="10"/>
        <v>0</v>
      </c>
      <c r="L50" s="168">
        <f t="shared" ca="1" si="10"/>
        <v>0</v>
      </c>
      <c r="M50" s="168">
        <f t="shared" ca="1" si="10"/>
        <v>0</v>
      </c>
      <c r="N50" s="168">
        <f t="shared" ca="1" si="10"/>
        <v>0</v>
      </c>
      <c r="O50" s="168">
        <f t="shared" ca="1" si="10"/>
        <v>0</v>
      </c>
      <c r="P50" s="379">
        <f t="shared" ref="P50:P57" ca="1" si="11">SUM(D50:O50)</f>
        <v>0</v>
      </c>
    </row>
    <row r="51" spans="1:16" ht="13">
      <c r="A51" s="138">
        <v>84</v>
      </c>
      <c r="B51" s="163">
        <f t="shared" si="6"/>
        <v>39</v>
      </c>
      <c r="C51" s="164" t="str">
        <f t="shared" ca="1" si="5"/>
        <v/>
      </c>
      <c r="D51" s="165">
        <f t="shared" ca="1" si="9"/>
        <v>0</v>
      </c>
      <c r="E51" s="165">
        <f t="shared" ca="1" si="10"/>
        <v>0</v>
      </c>
      <c r="F51" s="165">
        <f t="shared" ca="1" si="10"/>
        <v>0</v>
      </c>
      <c r="G51" s="165">
        <f t="shared" ca="1" si="10"/>
        <v>0</v>
      </c>
      <c r="H51" s="165">
        <f t="shared" ca="1" si="10"/>
        <v>0</v>
      </c>
      <c r="I51" s="165">
        <f t="shared" ca="1" si="10"/>
        <v>0</v>
      </c>
      <c r="J51" s="165">
        <f t="shared" ca="1" si="10"/>
        <v>0</v>
      </c>
      <c r="K51" s="165">
        <f t="shared" ca="1" si="10"/>
        <v>0</v>
      </c>
      <c r="L51" s="165">
        <f t="shared" ca="1" si="10"/>
        <v>0</v>
      </c>
      <c r="M51" s="165">
        <f t="shared" ca="1" si="10"/>
        <v>0</v>
      </c>
      <c r="N51" s="165">
        <f t="shared" ca="1" si="10"/>
        <v>0</v>
      </c>
      <c r="O51" s="165">
        <f t="shared" ca="1" si="10"/>
        <v>0</v>
      </c>
      <c r="P51" s="380">
        <f t="shared" ca="1" si="11"/>
        <v>0</v>
      </c>
    </row>
    <row r="52" spans="1:16" ht="13">
      <c r="A52" s="138">
        <v>85</v>
      </c>
      <c r="B52" s="166">
        <f t="shared" si="6"/>
        <v>40</v>
      </c>
      <c r="C52" s="167" t="str">
        <f t="shared" ca="1" si="5"/>
        <v/>
      </c>
      <c r="D52" s="168">
        <f t="shared" ca="1" si="9"/>
        <v>0</v>
      </c>
      <c r="E52" s="168">
        <f t="shared" ca="1" si="10"/>
        <v>0</v>
      </c>
      <c r="F52" s="168">
        <f t="shared" ca="1" si="10"/>
        <v>0</v>
      </c>
      <c r="G52" s="168">
        <f t="shared" ca="1" si="10"/>
        <v>0</v>
      </c>
      <c r="H52" s="168">
        <f t="shared" ca="1" si="10"/>
        <v>0</v>
      </c>
      <c r="I52" s="168">
        <f t="shared" ca="1" si="10"/>
        <v>0</v>
      </c>
      <c r="J52" s="168">
        <f t="shared" ca="1" si="10"/>
        <v>0</v>
      </c>
      <c r="K52" s="168">
        <f t="shared" ca="1" si="10"/>
        <v>0</v>
      </c>
      <c r="L52" s="168">
        <f t="shared" ca="1" si="10"/>
        <v>0</v>
      </c>
      <c r="M52" s="168">
        <f t="shared" ca="1" si="10"/>
        <v>0</v>
      </c>
      <c r="N52" s="168">
        <f t="shared" ca="1" si="10"/>
        <v>0</v>
      </c>
      <c r="O52" s="168">
        <f t="shared" ca="1" si="10"/>
        <v>0</v>
      </c>
      <c r="P52" s="379">
        <f t="shared" ca="1" si="11"/>
        <v>0</v>
      </c>
    </row>
    <row r="53" spans="1:16" ht="13">
      <c r="A53" s="138">
        <v>86</v>
      </c>
      <c r="B53" s="163">
        <f t="shared" si="6"/>
        <v>41</v>
      </c>
      <c r="C53" s="164" t="str">
        <f t="shared" ca="1" si="5"/>
        <v/>
      </c>
      <c r="D53" s="165">
        <f t="shared" ca="1" si="9"/>
        <v>0</v>
      </c>
      <c r="E53" s="165">
        <f t="shared" ca="1" si="10"/>
        <v>0</v>
      </c>
      <c r="F53" s="165">
        <f t="shared" ca="1" si="10"/>
        <v>0</v>
      </c>
      <c r="G53" s="165">
        <f t="shared" ca="1" si="10"/>
        <v>0</v>
      </c>
      <c r="H53" s="165">
        <f t="shared" ca="1" si="10"/>
        <v>0</v>
      </c>
      <c r="I53" s="165">
        <f t="shared" ca="1" si="10"/>
        <v>0</v>
      </c>
      <c r="J53" s="165">
        <f t="shared" ca="1" si="10"/>
        <v>0</v>
      </c>
      <c r="K53" s="165">
        <f t="shared" ca="1" si="10"/>
        <v>0</v>
      </c>
      <c r="L53" s="165">
        <f t="shared" ca="1" si="10"/>
        <v>0</v>
      </c>
      <c r="M53" s="165">
        <f t="shared" ca="1" si="10"/>
        <v>0</v>
      </c>
      <c r="N53" s="165">
        <f t="shared" ca="1" si="10"/>
        <v>0</v>
      </c>
      <c r="O53" s="165">
        <f t="shared" ca="1" si="10"/>
        <v>0</v>
      </c>
      <c r="P53" s="380">
        <f t="shared" ca="1" si="11"/>
        <v>0</v>
      </c>
    </row>
    <row r="54" spans="1:16" ht="13">
      <c r="A54" s="138">
        <v>87</v>
      </c>
      <c r="B54" s="174">
        <f t="shared" si="6"/>
        <v>42</v>
      </c>
      <c r="C54" s="175" t="str">
        <f t="shared" ca="1" si="5"/>
        <v/>
      </c>
      <c r="D54" s="176">
        <f t="shared" ca="1" si="9"/>
        <v>0</v>
      </c>
      <c r="E54" s="176">
        <f t="shared" ca="1" si="10"/>
        <v>0</v>
      </c>
      <c r="F54" s="176">
        <f t="shared" ca="1" si="10"/>
        <v>0</v>
      </c>
      <c r="G54" s="176">
        <f t="shared" ca="1" si="10"/>
        <v>0</v>
      </c>
      <c r="H54" s="176">
        <f t="shared" ca="1" si="10"/>
        <v>0</v>
      </c>
      <c r="I54" s="176">
        <f t="shared" ca="1" si="10"/>
        <v>0</v>
      </c>
      <c r="J54" s="176">
        <f t="shared" ca="1" si="10"/>
        <v>0</v>
      </c>
      <c r="K54" s="176">
        <f t="shared" ca="1" si="10"/>
        <v>0</v>
      </c>
      <c r="L54" s="176">
        <f t="shared" ca="1" si="10"/>
        <v>0</v>
      </c>
      <c r="M54" s="176">
        <f t="shared" ca="1" si="10"/>
        <v>0</v>
      </c>
      <c r="N54" s="176">
        <f t="shared" ca="1" si="10"/>
        <v>0</v>
      </c>
      <c r="O54" s="176">
        <f t="shared" ca="1" si="10"/>
        <v>0</v>
      </c>
      <c r="P54" s="384">
        <f t="shared" ca="1" si="11"/>
        <v>0</v>
      </c>
    </row>
    <row r="55" spans="1:16" ht="13">
      <c r="A55" s="138">
        <v>88</v>
      </c>
      <c r="B55" s="163">
        <f t="shared" si="6"/>
        <v>43</v>
      </c>
      <c r="C55" s="164" t="str">
        <f t="shared" ca="1" si="5"/>
        <v/>
      </c>
      <c r="D55" s="165">
        <f t="shared" ca="1" si="9"/>
        <v>0</v>
      </c>
      <c r="E55" s="165">
        <f t="shared" ca="1" si="10"/>
        <v>0</v>
      </c>
      <c r="F55" s="165">
        <f t="shared" ca="1" si="10"/>
        <v>0</v>
      </c>
      <c r="G55" s="165">
        <f t="shared" ca="1" si="10"/>
        <v>0</v>
      </c>
      <c r="H55" s="165">
        <f t="shared" ca="1" si="10"/>
        <v>0</v>
      </c>
      <c r="I55" s="165">
        <f t="shared" ca="1" si="10"/>
        <v>0</v>
      </c>
      <c r="J55" s="165">
        <f t="shared" ca="1" si="10"/>
        <v>0</v>
      </c>
      <c r="K55" s="165">
        <f t="shared" ca="1" si="10"/>
        <v>0</v>
      </c>
      <c r="L55" s="165">
        <f t="shared" ca="1" si="10"/>
        <v>0</v>
      </c>
      <c r="M55" s="165">
        <f t="shared" ca="1" si="10"/>
        <v>0</v>
      </c>
      <c r="N55" s="165">
        <f t="shared" ca="1" si="10"/>
        <v>0</v>
      </c>
      <c r="O55" s="165">
        <f t="shared" ca="1" si="10"/>
        <v>0</v>
      </c>
      <c r="P55" s="380">
        <f t="shared" ca="1" si="11"/>
        <v>0</v>
      </c>
    </row>
    <row r="56" spans="1:16" ht="13">
      <c r="A56" s="138">
        <v>89</v>
      </c>
      <c r="B56" s="166">
        <f t="shared" si="6"/>
        <v>44</v>
      </c>
      <c r="C56" s="167" t="str">
        <f t="shared" ca="1" si="5"/>
        <v/>
      </c>
      <c r="D56" s="168">
        <f t="shared" ca="1" si="9"/>
        <v>0</v>
      </c>
      <c r="E56" s="168">
        <f t="shared" ca="1" si="10"/>
        <v>0</v>
      </c>
      <c r="F56" s="168">
        <f t="shared" ca="1" si="10"/>
        <v>0</v>
      </c>
      <c r="G56" s="168">
        <f t="shared" ca="1" si="10"/>
        <v>0</v>
      </c>
      <c r="H56" s="168">
        <f t="shared" ca="1" si="10"/>
        <v>0</v>
      </c>
      <c r="I56" s="168">
        <f t="shared" ca="1" si="10"/>
        <v>0</v>
      </c>
      <c r="J56" s="168">
        <f t="shared" ca="1" si="10"/>
        <v>0</v>
      </c>
      <c r="K56" s="168">
        <f t="shared" ca="1" si="10"/>
        <v>0</v>
      </c>
      <c r="L56" s="168">
        <f t="shared" ca="1" si="10"/>
        <v>0</v>
      </c>
      <c r="M56" s="168">
        <f t="shared" ca="1" si="10"/>
        <v>0</v>
      </c>
      <c r="N56" s="168">
        <f t="shared" ca="1" si="10"/>
        <v>0</v>
      </c>
      <c r="O56" s="168">
        <f t="shared" ca="1" si="10"/>
        <v>0</v>
      </c>
      <c r="P56" s="379">
        <f t="shared" ca="1" si="11"/>
        <v>0</v>
      </c>
    </row>
    <row r="57" spans="1:16" ht="13">
      <c r="A57" s="138">
        <v>90</v>
      </c>
      <c r="B57" s="385">
        <f t="shared" si="6"/>
        <v>45</v>
      </c>
      <c r="C57" s="386" t="str">
        <f t="shared" ca="1" si="5"/>
        <v/>
      </c>
      <c r="D57" s="387">
        <f t="shared" ca="1" si="9"/>
        <v>0</v>
      </c>
      <c r="E57" s="387">
        <f t="shared" ca="1" si="10"/>
        <v>0</v>
      </c>
      <c r="F57" s="387">
        <f t="shared" ca="1" si="10"/>
        <v>0</v>
      </c>
      <c r="G57" s="387">
        <f t="shared" ca="1" si="10"/>
        <v>0</v>
      </c>
      <c r="H57" s="387">
        <f t="shared" ca="1" si="10"/>
        <v>0</v>
      </c>
      <c r="I57" s="387">
        <f t="shared" ca="1" si="10"/>
        <v>0</v>
      </c>
      <c r="J57" s="387">
        <f t="shared" ca="1" si="10"/>
        <v>0</v>
      </c>
      <c r="K57" s="387">
        <f t="shared" ca="1" si="10"/>
        <v>0</v>
      </c>
      <c r="L57" s="387">
        <f t="shared" ca="1" si="10"/>
        <v>0</v>
      </c>
      <c r="M57" s="387">
        <f t="shared" ca="1" si="10"/>
        <v>0</v>
      </c>
      <c r="N57" s="387">
        <f t="shared" ca="1" si="10"/>
        <v>0</v>
      </c>
      <c r="O57" s="387">
        <f t="shared" ca="1" si="10"/>
        <v>0</v>
      </c>
      <c r="P57" s="388">
        <f t="shared" ca="1" si="11"/>
        <v>0</v>
      </c>
    </row>
    <row r="59" spans="1:16">
      <c r="C59" s="178"/>
    </row>
  </sheetData>
  <sheetProtection sheet="1" objects="1" scenarios="1" formatCells="0" formatColumns="0" formatRows="0"/>
  <printOptions horizontalCentered="1" verticalCentered="1"/>
  <pageMargins left="0.75000000000000011" right="0.75000000000000011" top="1" bottom="1" header="0.5" footer="0.5"/>
  <pageSetup paperSize="9" scale="88" orientation="portrait" horizontalDpi="4294967292" verticalDpi="4294967292"/>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V60"/>
  <sheetViews>
    <sheetView showZeros="0" topLeftCell="A2" workbookViewId="0">
      <selection activeCell="B3" sqref="B3"/>
    </sheetView>
  </sheetViews>
  <sheetFormatPr baseColWidth="10" defaultRowHeight="12" x14ac:dyDescent="0"/>
  <cols>
    <col min="1" max="1" width="6" style="132" customWidth="1"/>
    <col min="2" max="2" width="2.85546875" style="132" customWidth="1"/>
    <col min="3" max="3" width="42.85546875" style="132" customWidth="1"/>
    <col min="4" max="13" width="12.7109375" style="132" customWidth="1"/>
    <col min="14" max="16384" width="10.7109375" style="132"/>
  </cols>
  <sheetData>
    <row r="1" spans="1:22">
      <c r="A1" s="132" t="s">
        <v>101</v>
      </c>
      <c r="B1" s="137"/>
      <c r="C1" s="137"/>
      <c r="D1" s="135" t="s">
        <v>168</v>
      </c>
      <c r="E1" s="135" t="s">
        <v>2</v>
      </c>
      <c r="F1" s="135" t="s">
        <v>3</v>
      </c>
      <c r="G1" s="135" t="s">
        <v>4</v>
      </c>
      <c r="H1" s="135" t="s">
        <v>5</v>
      </c>
      <c r="I1" s="135" t="s">
        <v>29</v>
      </c>
      <c r="J1" s="135" t="s">
        <v>6</v>
      </c>
      <c r="K1" s="135" t="s">
        <v>7</v>
      </c>
      <c r="L1" s="135" t="s">
        <v>8</v>
      </c>
      <c r="M1" s="135" t="s">
        <v>9</v>
      </c>
    </row>
    <row r="2" spans="1:22">
      <c r="A2" s="136"/>
      <c r="B2" s="137"/>
      <c r="C2" s="177" t="s">
        <v>140</v>
      </c>
      <c r="K2" s="139"/>
      <c r="U2" s="138"/>
      <c r="V2" s="138"/>
    </row>
    <row r="3" spans="1:22">
      <c r="B3" s="467" t="s">
        <v>102</v>
      </c>
      <c r="C3" s="134" t="s">
        <v>118</v>
      </c>
      <c r="D3" s="132" t="s">
        <v>103</v>
      </c>
    </row>
    <row r="5" spans="1:22" ht="25" customHeight="1">
      <c r="A5" s="357">
        <v>1</v>
      </c>
      <c r="B5" s="142"/>
      <c r="C5" s="142" t="s">
        <v>104</v>
      </c>
      <c r="D5" s="143" t="str">
        <f t="shared" ref="D5:M12" ca="1" si="0">INDIRECT(D$1&amp;"!"&amp;VLOOKUP($C$3,mdr,2,0)&amp;$A5)</f>
        <v>Q</v>
      </c>
      <c r="E5" s="143" t="str">
        <f t="shared" ca="1" si="0"/>
        <v>R</v>
      </c>
      <c r="F5" s="143" t="str">
        <f t="shared" ca="1" si="0"/>
        <v>S</v>
      </c>
      <c r="G5" s="143" t="str">
        <f t="shared" ca="1" si="0"/>
        <v>T</v>
      </c>
      <c r="H5" s="143" t="str">
        <f t="shared" ca="1" si="0"/>
        <v>U</v>
      </c>
      <c r="I5" s="143" t="str">
        <f t="shared" ca="1" si="0"/>
        <v>V</v>
      </c>
      <c r="J5" s="143" t="str">
        <f t="shared" ca="1" si="0"/>
        <v>W</v>
      </c>
      <c r="K5" s="143" t="str">
        <f t="shared" ca="1" si="0"/>
        <v>X</v>
      </c>
      <c r="L5" s="143" t="str">
        <f t="shared" ca="1" si="0"/>
        <v>Y</v>
      </c>
      <c r="M5" s="420" t="str">
        <f t="shared" ca="1" si="0"/>
        <v>Z</v>
      </c>
      <c r="N5" s="358" t="s">
        <v>141</v>
      </c>
    </row>
    <row r="6" spans="1:22" ht="13">
      <c r="A6" s="357">
        <v>2</v>
      </c>
      <c r="B6" s="363"/>
      <c r="C6" s="363" t="s">
        <v>209</v>
      </c>
      <c r="D6" s="391" t="str">
        <f t="shared" ca="1" si="0"/>
        <v>stilling</v>
      </c>
      <c r="E6" s="391" t="str">
        <f t="shared" ca="1" si="0"/>
        <v>stilling</v>
      </c>
      <c r="F6" s="391" t="str">
        <f t="shared" ca="1" si="0"/>
        <v>stilling</v>
      </c>
      <c r="G6" s="391" t="str">
        <f t="shared" ca="1" si="0"/>
        <v>stilling</v>
      </c>
      <c r="H6" s="391" t="str">
        <f t="shared" ca="1" si="0"/>
        <v>stilling</v>
      </c>
      <c r="I6" s="391" t="str">
        <f t="shared" ca="1" si="0"/>
        <v>stilling</v>
      </c>
      <c r="J6" s="391" t="str">
        <f t="shared" ca="1" si="0"/>
        <v>stilling</v>
      </c>
      <c r="K6" s="391" t="str">
        <f t="shared" ca="1" si="0"/>
        <v>stilling</v>
      </c>
      <c r="L6" s="391" t="str">
        <f t="shared" ca="1" si="0"/>
        <v>stilling</v>
      </c>
      <c r="M6" s="391" t="str">
        <f t="shared" ca="1" si="0"/>
        <v>stilling</v>
      </c>
      <c r="N6" s="390"/>
    </row>
    <row r="7" spans="1:22" ht="13">
      <c r="A7" s="357">
        <v>3</v>
      </c>
      <c r="B7" s="145"/>
      <c r="C7" s="145" t="s">
        <v>105</v>
      </c>
      <c r="D7" s="398" t="str">
        <f t="shared" ca="1" si="0"/>
        <v>SEP14</v>
      </c>
      <c r="E7" s="398" t="str">
        <f t="shared" ca="1" si="0"/>
        <v>SEP14</v>
      </c>
      <c r="F7" s="398" t="str">
        <f t="shared" ca="1" si="0"/>
        <v>SEP14</v>
      </c>
      <c r="G7" s="398" t="str">
        <f t="shared" ca="1" si="0"/>
        <v>SEP14</v>
      </c>
      <c r="H7" s="398" t="str">
        <f t="shared" ca="1" si="0"/>
        <v>SEP14</v>
      </c>
      <c r="I7" s="398" t="str">
        <f t="shared" ca="1" si="0"/>
        <v>SEP14</v>
      </c>
      <c r="J7" s="398" t="str">
        <f t="shared" ca="1" si="0"/>
        <v>SEP14</v>
      </c>
      <c r="K7" s="398" t="str">
        <f t="shared" ca="1" si="0"/>
        <v>SEP14</v>
      </c>
      <c r="L7" s="398" t="str">
        <f t="shared" ca="1" si="0"/>
        <v>SEP14</v>
      </c>
      <c r="M7" s="421" t="str">
        <f t="shared" ca="1" si="0"/>
        <v>SEP14</v>
      </c>
      <c r="N7" s="399" t="str">
        <f ca="1">INDIRECT(D$1&amp;"!"&amp;VLOOKUP($C$3,mdr,2,0)&amp;$A7)</f>
        <v>SEP14</v>
      </c>
      <c r="P7" s="359" t="s">
        <v>108</v>
      </c>
      <c r="Q7" s="360" t="s">
        <v>121</v>
      </c>
    </row>
    <row r="8" spans="1:22" ht="13">
      <c r="A8" s="357">
        <v>10</v>
      </c>
      <c r="B8" s="363"/>
      <c r="C8" s="363" t="s">
        <v>106</v>
      </c>
      <c r="D8" s="391">
        <f t="shared" ca="1" si="0"/>
        <v>0</v>
      </c>
      <c r="E8" s="391">
        <f t="shared" ca="1" si="0"/>
        <v>0</v>
      </c>
      <c r="F8" s="391">
        <f t="shared" ca="1" si="0"/>
        <v>0</v>
      </c>
      <c r="G8" s="391">
        <f t="shared" ca="1" si="0"/>
        <v>0</v>
      </c>
      <c r="H8" s="391">
        <f t="shared" ca="1" si="0"/>
        <v>0</v>
      </c>
      <c r="I8" s="391">
        <f t="shared" ca="1" si="0"/>
        <v>0</v>
      </c>
      <c r="J8" s="391">
        <f t="shared" ca="1" si="0"/>
        <v>0</v>
      </c>
      <c r="K8" s="391">
        <f t="shared" ca="1" si="0"/>
        <v>0</v>
      </c>
      <c r="L8" s="391">
        <f t="shared" ca="1" si="0"/>
        <v>0</v>
      </c>
      <c r="M8" s="422">
        <f t="shared" ca="1" si="0"/>
        <v>0</v>
      </c>
      <c r="N8" s="392">
        <f ca="1">SUM(D8:M8)</f>
        <v>0</v>
      </c>
      <c r="P8" s="361" t="s">
        <v>118</v>
      </c>
      <c r="Q8" s="362" t="s">
        <v>123</v>
      </c>
    </row>
    <row r="9" spans="1:22" ht="13">
      <c r="A9" s="357">
        <v>4</v>
      </c>
      <c r="B9" s="145"/>
      <c r="C9" s="145" t="s">
        <v>107</v>
      </c>
      <c r="D9" s="400">
        <f t="shared" ca="1" si="0"/>
        <v>1</v>
      </c>
      <c r="E9" s="400">
        <f t="shared" ca="1" si="0"/>
        <v>1</v>
      </c>
      <c r="F9" s="400">
        <f t="shared" ca="1" si="0"/>
        <v>1</v>
      </c>
      <c r="G9" s="400">
        <f t="shared" ca="1" si="0"/>
        <v>1</v>
      </c>
      <c r="H9" s="400">
        <f t="shared" ca="1" si="0"/>
        <v>1</v>
      </c>
      <c r="I9" s="400">
        <f t="shared" ca="1" si="0"/>
        <v>1</v>
      </c>
      <c r="J9" s="400">
        <f t="shared" ca="1" si="0"/>
        <v>1</v>
      </c>
      <c r="K9" s="400">
        <f t="shared" ca="1" si="0"/>
        <v>1</v>
      </c>
      <c r="L9" s="400">
        <f t="shared" ca="1" si="0"/>
        <v>1</v>
      </c>
      <c r="M9" s="423">
        <f t="shared" ca="1" si="0"/>
        <v>1</v>
      </c>
      <c r="N9" s="401"/>
      <c r="P9" s="361" t="s">
        <v>119</v>
      </c>
      <c r="Q9" s="362" t="s">
        <v>125</v>
      </c>
    </row>
    <row r="10" spans="1:22" ht="13">
      <c r="A10" s="357">
        <v>11</v>
      </c>
      <c r="B10" s="363"/>
      <c r="C10" s="363" t="s">
        <v>200</v>
      </c>
      <c r="D10" s="393">
        <f t="shared" ca="1" si="0"/>
        <v>0</v>
      </c>
      <c r="E10" s="393">
        <f t="shared" ca="1" si="0"/>
        <v>0</v>
      </c>
      <c r="F10" s="393">
        <f t="shared" ca="1" si="0"/>
        <v>0</v>
      </c>
      <c r="G10" s="393">
        <f t="shared" ca="1" si="0"/>
        <v>0</v>
      </c>
      <c r="H10" s="393">
        <f t="shared" ca="1" si="0"/>
        <v>0</v>
      </c>
      <c r="I10" s="393">
        <f t="shared" ca="1" si="0"/>
        <v>0</v>
      </c>
      <c r="J10" s="393">
        <f t="shared" ca="1" si="0"/>
        <v>0</v>
      </c>
      <c r="K10" s="393">
        <f t="shared" ca="1" si="0"/>
        <v>0</v>
      </c>
      <c r="L10" s="393">
        <f t="shared" ca="1" si="0"/>
        <v>0</v>
      </c>
      <c r="M10" s="424">
        <f t="shared" ca="1" si="0"/>
        <v>0</v>
      </c>
      <c r="N10" s="394">
        <f ca="1">SUM(D10:M10)</f>
        <v>0</v>
      </c>
      <c r="P10" s="361" t="s">
        <v>120</v>
      </c>
      <c r="Q10" s="362" t="s">
        <v>127</v>
      </c>
    </row>
    <row r="11" spans="1:22" ht="13">
      <c r="A11" s="357">
        <v>12</v>
      </c>
      <c r="B11" s="145"/>
      <c r="C11" s="145" t="s">
        <v>203</v>
      </c>
      <c r="D11" s="402">
        <f t="shared" ca="1" si="0"/>
        <v>0</v>
      </c>
      <c r="E11" s="402">
        <f t="shared" ca="1" si="0"/>
        <v>0</v>
      </c>
      <c r="F11" s="402">
        <f t="shared" ca="1" si="0"/>
        <v>0</v>
      </c>
      <c r="G11" s="402">
        <f t="shared" ca="1" si="0"/>
        <v>0</v>
      </c>
      <c r="H11" s="402">
        <f t="shared" ca="1" si="0"/>
        <v>0</v>
      </c>
      <c r="I11" s="402">
        <f t="shared" ca="1" si="0"/>
        <v>0</v>
      </c>
      <c r="J11" s="402">
        <f t="shared" ca="1" si="0"/>
        <v>0</v>
      </c>
      <c r="K11" s="402">
        <f t="shared" ca="1" si="0"/>
        <v>0</v>
      </c>
      <c r="L11" s="402">
        <f t="shared" ca="1" si="0"/>
        <v>0</v>
      </c>
      <c r="M11" s="425">
        <f t="shared" ca="1" si="0"/>
        <v>0</v>
      </c>
      <c r="N11" s="403"/>
      <c r="P11" s="361" t="s">
        <v>122</v>
      </c>
      <c r="Q11" s="362" t="s">
        <v>129</v>
      </c>
    </row>
    <row r="12" spans="1:22" ht="13">
      <c r="A12" s="357">
        <v>8</v>
      </c>
      <c r="B12" s="395"/>
      <c r="C12" s="395" t="s">
        <v>204</v>
      </c>
      <c r="D12" s="396">
        <f t="shared" ca="1" si="0"/>
        <v>1.0171619999999999</v>
      </c>
      <c r="E12" s="396">
        <f t="shared" ca="1" si="0"/>
        <v>1.0171619999999999</v>
      </c>
      <c r="F12" s="396">
        <f t="shared" ca="1" si="0"/>
        <v>1.0171619999999999</v>
      </c>
      <c r="G12" s="396">
        <f t="shared" ca="1" si="0"/>
        <v>1.0171619999999999</v>
      </c>
      <c r="H12" s="396">
        <f t="shared" ca="1" si="0"/>
        <v>1.0171619999999999</v>
      </c>
      <c r="I12" s="396">
        <f t="shared" ca="1" si="0"/>
        <v>1.0171619999999999</v>
      </c>
      <c r="J12" s="396">
        <f t="shared" ca="1" si="0"/>
        <v>1.0171619999999999</v>
      </c>
      <c r="K12" s="396">
        <f t="shared" ca="1" si="0"/>
        <v>1.0171619999999999</v>
      </c>
      <c r="L12" s="396">
        <f t="shared" ca="1" si="0"/>
        <v>1.0171619999999999</v>
      </c>
      <c r="M12" s="426">
        <f t="shared" ca="1" si="0"/>
        <v>1.0171619999999999</v>
      </c>
      <c r="N12" s="397"/>
      <c r="P12" s="361" t="s">
        <v>124</v>
      </c>
      <c r="Q12" s="362" t="s">
        <v>131</v>
      </c>
    </row>
    <row r="13" spans="1:22" ht="13">
      <c r="B13" s="144"/>
      <c r="C13" s="144"/>
      <c r="D13" s="146"/>
      <c r="E13" s="146"/>
      <c r="F13" s="146"/>
      <c r="G13" s="146"/>
      <c r="H13" s="146"/>
      <c r="I13" s="146"/>
      <c r="J13" s="146"/>
      <c r="K13" s="146"/>
      <c r="L13" s="146"/>
      <c r="M13" s="179"/>
      <c r="N13" s="364"/>
      <c r="P13" s="361" t="s">
        <v>126</v>
      </c>
      <c r="Q13" s="362" t="s">
        <v>133</v>
      </c>
    </row>
    <row r="14" spans="1:22" ht="13">
      <c r="A14" s="138">
        <v>45</v>
      </c>
      <c r="B14" s="150">
        <v>1</v>
      </c>
      <c r="C14" s="151" t="str">
        <f ca="1">IF(ABS(SUM(D14:M14))&gt;0,INDIRECT($D$1&amp;"!f"&amp;A14),"")</f>
        <v/>
      </c>
      <c r="D14" s="152">
        <f t="shared" ref="D14:M23" ca="1" si="1">INDIRECT(D$1&amp;"!"&amp;VLOOKUP($C$3,mdr,2,0)&amp;$A14)</f>
        <v>0</v>
      </c>
      <c r="E14" s="152">
        <f t="shared" ca="1" si="1"/>
        <v>0</v>
      </c>
      <c r="F14" s="152">
        <f t="shared" ca="1" si="1"/>
        <v>0</v>
      </c>
      <c r="G14" s="152">
        <f t="shared" ca="1" si="1"/>
        <v>0</v>
      </c>
      <c r="H14" s="152">
        <f t="shared" ca="1" si="1"/>
        <v>0</v>
      </c>
      <c r="I14" s="152">
        <f t="shared" ca="1" si="1"/>
        <v>0</v>
      </c>
      <c r="J14" s="152">
        <f t="shared" ca="1" si="1"/>
        <v>0</v>
      </c>
      <c r="K14" s="152">
        <f t="shared" ca="1" si="1"/>
        <v>0</v>
      </c>
      <c r="L14" s="152">
        <f t="shared" ca="1" si="1"/>
        <v>0</v>
      </c>
      <c r="M14" s="181">
        <f t="shared" ca="1" si="1"/>
        <v>0</v>
      </c>
      <c r="N14" s="366">
        <f t="shared" ref="N14:N48" ca="1" si="2">SUM(D14:M14)</f>
        <v>0</v>
      </c>
      <c r="P14" s="361" t="s">
        <v>128</v>
      </c>
      <c r="Q14" s="362" t="s">
        <v>135</v>
      </c>
    </row>
    <row r="15" spans="1:22" ht="13">
      <c r="A15" s="138">
        <v>46</v>
      </c>
      <c r="B15" s="147">
        <f>B14+1</f>
        <v>2</v>
      </c>
      <c r="C15" s="148" t="str">
        <f t="shared" ref="C15:C58" ca="1" si="3">IF(ABS(SUM(D15:M15))&gt;0,INDIRECT($D$1&amp;"!f"&amp;A15),"")</f>
        <v/>
      </c>
      <c r="D15" s="149">
        <f t="shared" ca="1" si="1"/>
        <v>0</v>
      </c>
      <c r="E15" s="149">
        <f t="shared" ca="1" si="1"/>
        <v>0</v>
      </c>
      <c r="F15" s="149">
        <f t="shared" ca="1" si="1"/>
        <v>0</v>
      </c>
      <c r="G15" s="149">
        <f t="shared" ca="1" si="1"/>
        <v>0</v>
      </c>
      <c r="H15" s="149">
        <f t="shared" ca="1" si="1"/>
        <v>0</v>
      </c>
      <c r="I15" s="149">
        <f t="shared" ca="1" si="1"/>
        <v>0</v>
      </c>
      <c r="J15" s="149">
        <f t="shared" ca="1" si="1"/>
        <v>0</v>
      </c>
      <c r="K15" s="149">
        <f t="shared" ca="1" si="1"/>
        <v>0</v>
      </c>
      <c r="L15" s="149">
        <f t="shared" ca="1" si="1"/>
        <v>0</v>
      </c>
      <c r="M15" s="180">
        <f t="shared" ca="1" si="1"/>
        <v>0</v>
      </c>
      <c r="N15" s="365">
        <f t="shared" ca="1" si="2"/>
        <v>0</v>
      </c>
      <c r="P15" s="361" t="s">
        <v>130</v>
      </c>
      <c r="Q15" s="362" t="s">
        <v>137</v>
      </c>
    </row>
    <row r="16" spans="1:22" ht="13">
      <c r="A16" s="138">
        <v>47</v>
      </c>
      <c r="B16" s="153">
        <f t="shared" ref="B16:B58" si="4">B15+1</f>
        <v>3</v>
      </c>
      <c r="C16" s="154" t="str">
        <f t="shared" ca="1" si="3"/>
        <v/>
      </c>
      <c r="D16" s="152">
        <f t="shared" ca="1" si="1"/>
        <v>0</v>
      </c>
      <c r="E16" s="152">
        <f t="shared" ca="1" si="1"/>
        <v>0</v>
      </c>
      <c r="F16" s="152">
        <f t="shared" ca="1" si="1"/>
        <v>0</v>
      </c>
      <c r="G16" s="152">
        <f t="shared" ca="1" si="1"/>
        <v>0</v>
      </c>
      <c r="H16" s="152">
        <f t="shared" ca="1" si="1"/>
        <v>0</v>
      </c>
      <c r="I16" s="152">
        <f t="shared" ca="1" si="1"/>
        <v>0</v>
      </c>
      <c r="J16" s="152">
        <f t="shared" ca="1" si="1"/>
        <v>0</v>
      </c>
      <c r="K16" s="152">
        <f t="shared" ca="1" si="1"/>
        <v>0</v>
      </c>
      <c r="L16" s="152">
        <f t="shared" ca="1" si="1"/>
        <v>0</v>
      </c>
      <c r="M16" s="181">
        <f t="shared" ca="1" si="1"/>
        <v>0</v>
      </c>
      <c r="N16" s="366">
        <f t="shared" ca="1" si="2"/>
        <v>0</v>
      </c>
      <c r="P16" s="361" t="s">
        <v>132</v>
      </c>
      <c r="Q16" s="362" t="s">
        <v>197</v>
      </c>
    </row>
    <row r="17" spans="1:17" ht="13">
      <c r="A17" s="138">
        <v>48</v>
      </c>
      <c r="B17" s="147">
        <f t="shared" si="4"/>
        <v>4</v>
      </c>
      <c r="C17" s="148" t="str">
        <f t="shared" ca="1" si="3"/>
        <v/>
      </c>
      <c r="D17" s="149">
        <f t="shared" ca="1" si="1"/>
        <v>0</v>
      </c>
      <c r="E17" s="149">
        <f t="shared" ca="1" si="1"/>
        <v>0</v>
      </c>
      <c r="F17" s="149">
        <f t="shared" ca="1" si="1"/>
        <v>0</v>
      </c>
      <c r="G17" s="149">
        <f t="shared" ca="1" si="1"/>
        <v>0</v>
      </c>
      <c r="H17" s="149">
        <f t="shared" ca="1" si="1"/>
        <v>0</v>
      </c>
      <c r="I17" s="149">
        <f t="shared" ca="1" si="1"/>
        <v>0</v>
      </c>
      <c r="J17" s="149">
        <f t="shared" ca="1" si="1"/>
        <v>0</v>
      </c>
      <c r="K17" s="149">
        <f t="shared" ca="1" si="1"/>
        <v>0</v>
      </c>
      <c r="L17" s="149">
        <f t="shared" ca="1" si="1"/>
        <v>0</v>
      </c>
      <c r="M17" s="180">
        <f t="shared" ca="1" si="1"/>
        <v>0</v>
      </c>
      <c r="N17" s="365">
        <f t="shared" ca="1" si="2"/>
        <v>0</v>
      </c>
      <c r="P17" s="361" t="s">
        <v>134</v>
      </c>
      <c r="Q17" s="362" t="s">
        <v>198</v>
      </c>
    </row>
    <row r="18" spans="1:17" ht="13">
      <c r="A18" s="138">
        <v>49</v>
      </c>
      <c r="B18" s="150">
        <f t="shared" si="4"/>
        <v>5</v>
      </c>
      <c r="C18" s="151" t="str">
        <f t="shared" ca="1" si="3"/>
        <v/>
      </c>
      <c r="D18" s="152">
        <f t="shared" ca="1" si="1"/>
        <v>0</v>
      </c>
      <c r="E18" s="152">
        <f t="shared" ca="1" si="1"/>
        <v>0</v>
      </c>
      <c r="F18" s="152">
        <f t="shared" ca="1" si="1"/>
        <v>0</v>
      </c>
      <c r="G18" s="152">
        <f t="shared" ca="1" si="1"/>
        <v>0</v>
      </c>
      <c r="H18" s="152">
        <f t="shared" ca="1" si="1"/>
        <v>0</v>
      </c>
      <c r="I18" s="152">
        <f t="shared" ca="1" si="1"/>
        <v>0</v>
      </c>
      <c r="J18" s="152">
        <f t="shared" ca="1" si="1"/>
        <v>0</v>
      </c>
      <c r="K18" s="152">
        <f t="shared" ca="1" si="1"/>
        <v>0</v>
      </c>
      <c r="L18" s="152">
        <f t="shared" ca="1" si="1"/>
        <v>0</v>
      </c>
      <c r="M18" s="181">
        <f t="shared" ca="1" si="1"/>
        <v>0</v>
      </c>
      <c r="N18" s="366">
        <f t="shared" ca="1" si="2"/>
        <v>0</v>
      </c>
      <c r="P18" s="367" t="s">
        <v>136</v>
      </c>
      <c r="Q18" s="368" t="s">
        <v>199</v>
      </c>
    </row>
    <row r="19" spans="1:17" ht="13">
      <c r="A19" s="138">
        <v>50</v>
      </c>
      <c r="B19" s="147">
        <f t="shared" si="4"/>
        <v>6</v>
      </c>
      <c r="C19" s="148" t="str">
        <f t="shared" ca="1" si="3"/>
        <v/>
      </c>
      <c r="D19" s="149">
        <f t="shared" ca="1" si="1"/>
        <v>0</v>
      </c>
      <c r="E19" s="149">
        <f t="shared" ca="1" si="1"/>
        <v>0</v>
      </c>
      <c r="F19" s="149">
        <f t="shared" ca="1" si="1"/>
        <v>0</v>
      </c>
      <c r="G19" s="149">
        <f t="shared" ca="1" si="1"/>
        <v>0</v>
      </c>
      <c r="H19" s="149">
        <f t="shared" ca="1" si="1"/>
        <v>0</v>
      </c>
      <c r="I19" s="149">
        <f t="shared" ca="1" si="1"/>
        <v>0</v>
      </c>
      <c r="J19" s="149">
        <f t="shared" ca="1" si="1"/>
        <v>0</v>
      </c>
      <c r="K19" s="149">
        <f t="shared" ca="1" si="1"/>
        <v>0</v>
      </c>
      <c r="L19" s="149">
        <f t="shared" ca="1" si="1"/>
        <v>0</v>
      </c>
      <c r="M19" s="180">
        <f t="shared" ca="1" si="1"/>
        <v>0</v>
      </c>
      <c r="N19" s="365">
        <f t="shared" ca="1" si="2"/>
        <v>0</v>
      </c>
    </row>
    <row r="20" spans="1:17" ht="13">
      <c r="A20" s="138">
        <v>51</v>
      </c>
      <c r="B20" s="150">
        <f t="shared" si="4"/>
        <v>7</v>
      </c>
      <c r="C20" s="151" t="str">
        <f t="shared" ca="1" si="3"/>
        <v/>
      </c>
      <c r="D20" s="152">
        <f t="shared" ca="1" si="1"/>
        <v>0</v>
      </c>
      <c r="E20" s="152">
        <f t="shared" ca="1" si="1"/>
        <v>0</v>
      </c>
      <c r="F20" s="152">
        <f t="shared" ca="1" si="1"/>
        <v>0</v>
      </c>
      <c r="G20" s="152">
        <f t="shared" ca="1" si="1"/>
        <v>0</v>
      </c>
      <c r="H20" s="152">
        <f t="shared" ca="1" si="1"/>
        <v>0</v>
      </c>
      <c r="I20" s="152">
        <f t="shared" ca="1" si="1"/>
        <v>0</v>
      </c>
      <c r="J20" s="152">
        <f t="shared" ca="1" si="1"/>
        <v>0</v>
      </c>
      <c r="K20" s="152">
        <f t="shared" ca="1" si="1"/>
        <v>0</v>
      </c>
      <c r="L20" s="152">
        <f t="shared" ca="1" si="1"/>
        <v>0</v>
      </c>
      <c r="M20" s="181">
        <f t="shared" ca="1" si="1"/>
        <v>0</v>
      </c>
      <c r="N20" s="366">
        <f t="shared" ca="1" si="2"/>
        <v>0</v>
      </c>
    </row>
    <row r="21" spans="1:17" ht="13">
      <c r="A21" s="138">
        <v>52</v>
      </c>
      <c r="B21" s="147">
        <f t="shared" si="4"/>
        <v>8</v>
      </c>
      <c r="C21" s="148" t="str">
        <f t="shared" ca="1" si="3"/>
        <v/>
      </c>
      <c r="D21" s="149">
        <f t="shared" ca="1" si="1"/>
        <v>0</v>
      </c>
      <c r="E21" s="149">
        <f t="shared" ca="1" si="1"/>
        <v>0</v>
      </c>
      <c r="F21" s="149">
        <f t="shared" ca="1" si="1"/>
        <v>0</v>
      </c>
      <c r="G21" s="149">
        <f t="shared" ca="1" si="1"/>
        <v>0</v>
      </c>
      <c r="H21" s="149">
        <f t="shared" ca="1" si="1"/>
        <v>0</v>
      </c>
      <c r="I21" s="149">
        <f t="shared" ca="1" si="1"/>
        <v>0</v>
      </c>
      <c r="J21" s="149">
        <f t="shared" ca="1" si="1"/>
        <v>0</v>
      </c>
      <c r="K21" s="149">
        <f t="shared" ca="1" si="1"/>
        <v>0</v>
      </c>
      <c r="L21" s="149">
        <f t="shared" ca="1" si="1"/>
        <v>0</v>
      </c>
      <c r="M21" s="180">
        <f t="shared" ca="1" si="1"/>
        <v>0</v>
      </c>
      <c r="N21" s="365">
        <f t="shared" ca="1" si="2"/>
        <v>0</v>
      </c>
    </row>
    <row r="22" spans="1:17" ht="13">
      <c r="A22" s="138">
        <v>53</v>
      </c>
      <c r="B22" s="150">
        <f t="shared" si="4"/>
        <v>9</v>
      </c>
      <c r="C22" s="151" t="str">
        <f t="shared" ca="1" si="3"/>
        <v/>
      </c>
      <c r="D22" s="152">
        <f t="shared" ca="1" si="1"/>
        <v>0</v>
      </c>
      <c r="E22" s="152">
        <f t="shared" ca="1" si="1"/>
        <v>0</v>
      </c>
      <c r="F22" s="152">
        <f t="shared" ca="1" si="1"/>
        <v>0</v>
      </c>
      <c r="G22" s="152">
        <f t="shared" ca="1" si="1"/>
        <v>0</v>
      </c>
      <c r="H22" s="152">
        <f t="shared" ca="1" si="1"/>
        <v>0</v>
      </c>
      <c r="I22" s="152">
        <f t="shared" ca="1" si="1"/>
        <v>0</v>
      </c>
      <c r="J22" s="152">
        <f t="shared" ca="1" si="1"/>
        <v>0</v>
      </c>
      <c r="K22" s="152">
        <f t="shared" ca="1" si="1"/>
        <v>0</v>
      </c>
      <c r="L22" s="152">
        <f t="shared" ca="1" si="1"/>
        <v>0</v>
      </c>
      <c r="M22" s="181">
        <f t="shared" ca="1" si="1"/>
        <v>0</v>
      </c>
      <c r="N22" s="366">
        <f t="shared" ca="1" si="2"/>
        <v>0</v>
      </c>
    </row>
    <row r="23" spans="1:17" ht="13">
      <c r="A23" s="138">
        <v>54</v>
      </c>
      <c r="B23" s="147">
        <f t="shared" si="4"/>
        <v>10</v>
      </c>
      <c r="C23" s="148" t="str">
        <f t="shared" ca="1" si="3"/>
        <v/>
      </c>
      <c r="D23" s="149">
        <f t="shared" ca="1" si="1"/>
        <v>0</v>
      </c>
      <c r="E23" s="149">
        <f t="shared" ca="1" si="1"/>
        <v>0</v>
      </c>
      <c r="F23" s="149">
        <f t="shared" ca="1" si="1"/>
        <v>0</v>
      </c>
      <c r="G23" s="149">
        <f t="shared" ca="1" si="1"/>
        <v>0</v>
      </c>
      <c r="H23" s="149">
        <f t="shared" ca="1" si="1"/>
        <v>0</v>
      </c>
      <c r="I23" s="149">
        <f t="shared" ca="1" si="1"/>
        <v>0</v>
      </c>
      <c r="J23" s="149">
        <f t="shared" ca="1" si="1"/>
        <v>0</v>
      </c>
      <c r="K23" s="149">
        <f t="shared" ca="1" si="1"/>
        <v>0</v>
      </c>
      <c r="L23" s="149">
        <f t="shared" ca="1" si="1"/>
        <v>0</v>
      </c>
      <c r="M23" s="180">
        <f t="shared" ca="1" si="1"/>
        <v>0</v>
      </c>
      <c r="N23" s="365">
        <f t="shared" ca="1" si="2"/>
        <v>0</v>
      </c>
    </row>
    <row r="24" spans="1:17" ht="13">
      <c r="A24" s="138">
        <v>55</v>
      </c>
      <c r="B24" s="150">
        <f t="shared" si="4"/>
        <v>11</v>
      </c>
      <c r="C24" s="151" t="str">
        <f t="shared" ca="1" si="3"/>
        <v/>
      </c>
      <c r="D24" s="152">
        <f t="shared" ref="D24:M33" ca="1" si="5">INDIRECT(D$1&amp;"!"&amp;VLOOKUP($C$3,mdr,2,0)&amp;$A24)</f>
        <v>0</v>
      </c>
      <c r="E24" s="152">
        <f t="shared" ca="1" si="5"/>
        <v>0</v>
      </c>
      <c r="F24" s="152">
        <f t="shared" ca="1" si="5"/>
        <v>0</v>
      </c>
      <c r="G24" s="152">
        <f t="shared" ca="1" si="5"/>
        <v>0</v>
      </c>
      <c r="H24" s="152">
        <f t="shared" ca="1" si="5"/>
        <v>0</v>
      </c>
      <c r="I24" s="152">
        <f t="shared" ca="1" si="5"/>
        <v>0</v>
      </c>
      <c r="J24" s="152">
        <f t="shared" ca="1" si="5"/>
        <v>0</v>
      </c>
      <c r="K24" s="152">
        <f t="shared" ca="1" si="5"/>
        <v>0</v>
      </c>
      <c r="L24" s="152">
        <f t="shared" ca="1" si="5"/>
        <v>0</v>
      </c>
      <c r="M24" s="181">
        <f t="shared" ca="1" si="5"/>
        <v>0</v>
      </c>
      <c r="N24" s="366">
        <f t="shared" ca="1" si="2"/>
        <v>0</v>
      </c>
    </row>
    <row r="25" spans="1:17" ht="13">
      <c r="A25" s="138">
        <v>56</v>
      </c>
      <c r="B25" s="147">
        <f t="shared" si="4"/>
        <v>12</v>
      </c>
      <c r="C25" s="148" t="str">
        <f t="shared" ca="1" si="3"/>
        <v/>
      </c>
      <c r="D25" s="149">
        <f t="shared" ca="1" si="5"/>
        <v>0</v>
      </c>
      <c r="E25" s="149">
        <f t="shared" ca="1" si="5"/>
        <v>0</v>
      </c>
      <c r="F25" s="149">
        <f t="shared" ca="1" si="5"/>
        <v>0</v>
      </c>
      <c r="G25" s="149">
        <f t="shared" ca="1" si="5"/>
        <v>0</v>
      </c>
      <c r="H25" s="149">
        <f t="shared" ca="1" si="5"/>
        <v>0</v>
      </c>
      <c r="I25" s="149">
        <f t="shared" ca="1" si="5"/>
        <v>0</v>
      </c>
      <c r="J25" s="149">
        <f t="shared" ca="1" si="5"/>
        <v>0</v>
      </c>
      <c r="K25" s="149">
        <f t="shared" ca="1" si="5"/>
        <v>0</v>
      </c>
      <c r="L25" s="149">
        <f t="shared" ca="1" si="5"/>
        <v>0</v>
      </c>
      <c r="M25" s="180">
        <f t="shared" ca="1" si="5"/>
        <v>0</v>
      </c>
      <c r="N25" s="365">
        <f t="shared" ca="1" si="2"/>
        <v>0</v>
      </c>
    </row>
    <row r="26" spans="1:17" ht="13">
      <c r="A26" s="138">
        <v>57</v>
      </c>
      <c r="B26" s="150">
        <f t="shared" si="4"/>
        <v>13</v>
      </c>
      <c r="C26" s="151" t="str">
        <f t="shared" ca="1" si="3"/>
        <v/>
      </c>
      <c r="D26" s="152">
        <f t="shared" ca="1" si="5"/>
        <v>0</v>
      </c>
      <c r="E26" s="152">
        <f t="shared" ca="1" si="5"/>
        <v>0</v>
      </c>
      <c r="F26" s="152">
        <f t="shared" ca="1" si="5"/>
        <v>0</v>
      </c>
      <c r="G26" s="152">
        <f t="shared" ca="1" si="5"/>
        <v>0</v>
      </c>
      <c r="H26" s="152">
        <f t="shared" ca="1" si="5"/>
        <v>0</v>
      </c>
      <c r="I26" s="152">
        <f t="shared" ca="1" si="5"/>
        <v>0</v>
      </c>
      <c r="J26" s="152">
        <f t="shared" ca="1" si="5"/>
        <v>0</v>
      </c>
      <c r="K26" s="152">
        <f t="shared" ca="1" si="5"/>
        <v>0</v>
      </c>
      <c r="L26" s="152">
        <f t="shared" ca="1" si="5"/>
        <v>0</v>
      </c>
      <c r="M26" s="181">
        <f t="shared" ca="1" si="5"/>
        <v>0</v>
      </c>
      <c r="N26" s="366">
        <f t="shared" ca="1" si="2"/>
        <v>0</v>
      </c>
    </row>
    <row r="27" spans="1:17" ht="13">
      <c r="A27" s="138">
        <v>58</v>
      </c>
      <c r="B27" s="147">
        <f t="shared" si="4"/>
        <v>14</v>
      </c>
      <c r="C27" s="148" t="str">
        <f t="shared" ca="1" si="3"/>
        <v/>
      </c>
      <c r="D27" s="149">
        <f t="shared" ca="1" si="5"/>
        <v>0</v>
      </c>
      <c r="E27" s="149">
        <f t="shared" ca="1" si="5"/>
        <v>0</v>
      </c>
      <c r="F27" s="149">
        <f t="shared" ca="1" si="5"/>
        <v>0</v>
      </c>
      <c r="G27" s="149">
        <f t="shared" ca="1" si="5"/>
        <v>0</v>
      </c>
      <c r="H27" s="149">
        <f t="shared" ca="1" si="5"/>
        <v>0</v>
      </c>
      <c r="I27" s="149">
        <f t="shared" ca="1" si="5"/>
        <v>0</v>
      </c>
      <c r="J27" s="149">
        <f t="shared" ca="1" si="5"/>
        <v>0</v>
      </c>
      <c r="K27" s="149">
        <f t="shared" ca="1" si="5"/>
        <v>0</v>
      </c>
      <c r="L27" s="149">
        <f t="shared" ca="1" si="5"/>
        <v>0</v>
      </c>
      <c r="M27" s="180">
        <f t="shared" ca="1" si="5"/>
        <v>0</v>
      </c>
      <c r="N27" s="365">
        <f t="shared" ca="1" si="2"/>
        <v>0</v>
      </c>
    </row>
    <row r="28" spans="1:17" ht="13">
      <c r="A28" s="138">
        <v>59</v>
      </c>
      <c r="B28" s="150">
        <f t="shared" si="4"/>
        <v>15</v>
      </c>
      <c r="C28" s="151" t="str">
        <f t="shared" ca="1" si="3"/>
        <v/>
      </c>
      <c r="D28" s="152">
        <f t="shared" ca="1" si="5"/>
        <v>0</v>
      </c>
      <c r="E28" s="152">
        <f t="shared" ca="1" si="5"/>
        <v>0</v>
      </c>
      <c r="F28" s="152">
        <f t="shared" ca="1" si="5"/>
        <v>0</v>
      </c>
      <c r="G28" s="152">
        <f t="shared" ca="1" si="5"/>
        <v>0</v>
      </c>
      <c r="H28" s="152">
        <f t="shared" ca="1" si="5"/>
        <v>0</v>
      </c>
      <c r="I28" s="152">
        <f t="shared" ca="1" si="5"/>
        <v>0</v>
      </c>
      <c r="J28" s="152">
        <f t="shared" ca="1" si="5"/>
        <v>0</v>
      </c>
      <c r="K28" s="152">
        <f t="shared" ca="1" si="5"/>
        <v>0</v>
      </c>
      <c r="L28" s="152">
        <f t="shared" ca="1" si="5"/>
        <v>0</v>
      </c>
      <c r="M28" s="181">
        <f t="shared" ca="1" si="5"/>
        <v>0</v>
      </c>
      <c r="N28" s="366">
        <f t="shared" ca="1" si="2"/>
        <v>0</v>
      </c>
    </row>
    <row r="29" spans="1:17" ht="13">
      <c r="A29" s="138">
        <v>60</v>
      </c>
      <c r="B29" s="147">
        <f>B28+1</f>
        <v>16</v>
      </c>
      <c r="C29" s="148" t="str">
        <f ca="1">IF(ABS(SUM(D29:M29))&gt;0,INDIRECT($D$1&amp;"!f"&amp;A29),"")</f>
        <v/>
      </c>
      <c r="D29" s="149">
        <f t="shared" ca="1" si="5"/>
        <v>0</v>
      </c>
      <c r="E29" s="149">
        <f t="shared" ca="1" si="5"/>
        <v>0</v>
      </c>
      <c r="F29" s="149">
        <f t="shared" ca="1" si="5"/>
        <v>0</v>
      </c>
      <c r="G29" s="149">
        <f t="shared" ca="1" si="5"/>
        <v>0</v>
      </c>
      <c r="H29" s="149">
        <f t="shared" ca="1" si="5"/>
        <v>0</v>
      </c>
      <c r="I29" s="149">
        <f t="shared" ca="1" si="5"/>
        <v>0</v>
      </c>
      <c r="J29" s="149">
        <f t="shared" ca="1" si="5"/>
        <v>0</v>
      </c>
      <c r="K29" s="149">
        <f t="shared" ca="1" si="5"/>
        <v>0</v>
      </c>
      <c r="L29" s="149">
        <f t="shared" ca="1" si="5"/>
        <v>0</v>
      </c>
      <c r="M29" s="180">
        <f t="shared" ca="1" si="5"/>
        <v>0</v>
      </c>
      <c r="N29" s="365">
        <f t="shared" ca="1" si="2"/>
        <v>0</v>
      </c>
    </row>
    <row r="30" spans="1:17" ht="13">
      <c r="A30" s="138">
        <v>61</v>
      </c>
      <c r="B30" s="150">
        <f>B29+1</f>
        <v>17</v>
      </c>
      <c r="C30" s="151" t="str">
        <f t="shared" ca="1" si="3"/>
        <v/>
      </c>
      <c r="D30" s="152">
        <f t="shared" ca="1" si="5"/>
        <v>0</v>
      </c>
      <c r="E30" s="152">
        <f t="shared" ca="1" si="5"/>
        <v>0</v>
      </c>
      <c r="F30" s="152">
        <f t="shared" ca="1" si="5"/>
        <v>0</v>
      </c>
      <c r="G30" s="152">
        <f t="shared" ca="1" si="5"/>
        <v>0</v>
      </c>
      <c r="H30" s="152">
        <f t="shared" ca="1" si="5"/>
        <v>0</v>
      </c>
      <c r="I30" s="152">
        <f t="shared" ca="1" si="5"/>
        <v>0</v>
      </c>
      <c r="J30" s="152">
        <f t="shared" ca="1" si="5"/>
        <v>0</v>
      </c>
      <c r="K30" s="152">
        <f t="shared" ca="1" si="5"/>
        <v>0</v>
      </c>
      <c r="L30" s="152">
        <f t="shared" ca="1" si="5"/>
        <v>0</v>
      </c>
      <c r="M30" s="181">
        <f t="shared" ca="1" si="5"/>
        <v>0</v>
      </c>
      <c r="N30" s="366">
        <f t="shared" ca="1" si="2"/>
        <v>0</v>
      </c>
    </row>
    <row r="31" spans="1:17" ht="13">
      <c r="A31" s="138">
        <v>62</v>
      </c>
      <c r="B31" s="160">
        <f>B30+1</f>
        <v>18</v>
      </c>
      <c r="C31" s="161" t="str">
        <f t="shared" ca="1" si="3"/>
        <v/>
      </c>
      <c r="D31" s="162">
        <f t="shared" ca="1" si="5"/>
        <v>0</v>
      </c>
      <c r="E31" s="162">
        <f t="shared" ca="1" si="5"/>
        <v>0</v>
      </c>
      <c r="F31" s="162">
        <f t="shared" ca="1" si="5"/>
        <v>0</v>
      </c>
      <c r="G31" s="162">
        <f t="shared" ca="1" si="5"/>
        <v>0</v>
      </c>
      <c r="H31" s="162">
        <f t="shared" ca="1" si="5"/>
        <v>0</v>
      </c>
      <c r="I31" s="162">
        <f t="shared" ca="1" si="5"/>
        <v>0</v>
      </c>
      <c r="J31" s="162">
        <f t="shared" ca="1" si="5"/>
        <v>0</v>
      </c>
      <c r="K31" s="162">
        <f t="shared" ca="1" si="5"/>
        <v>0</v>
      </c>
      <c r="L31" s="162">
        <f t="shared" ca="1" si="5"/>
        <v>0</v>
      </c>
      <c r="M31" s="183">
        <f t="shared" ca="1" si="5"/>
        <v>0</v>
      </c>
      <c r="N31" s="373">
        <f t="shared" ca="1" si="2"/>
        <v>0</v>
      </c>
    </row>
    <row r="32" spans="1:17" ht="13">
      <c r="A32" s="138">
        <v>63</v>
      </c>
      <c r="B32" s="157">
        <f t="shared" si="4"/>
        <v>19</v>
      </c>
      <c r="C32" s="158" t="str">
        <f t="shared" ca="1" si="3"/>
        <v/>
      </c>
      <c r="D32" s="159">
        <f t="shared" ca="1" si="5"/>
        <v>0</v>
      </c>
      <c r="E32" s="159">
        <f t="shared" ca="1" si="5"/>
        <v>0</v>
      </c>
      <c r="F32" s="159">
        <f t="shared" ca="1" si="5"/>
        <v>0</v>
      </c>
      <c r="G32" s="159">
        <f t="shared" ca="1" si="5"/>
        <v>0</v>
      </c>
      <c r="H32" s="159">
        <f t="shared" ca="1" si="5"/>
        <v>0</v>
      </c>
      <c r="I32" s="159">
        <f t="shared" ca="1" si="5"/>
        <v>0</v>
      </c>
      <c r="J32" s="159">
        <f t="shared" ca="1" si="5"/>
        <v>0</v>
      </c>
      <c r="K32" s="159">
        <f t="shared" ca="1" si="5"/>
        <v>0</v>
      </c>
      <c r="L32" s="159">
        <f t="shared" ca="1" si="5"/>
        <v>0</v>
      </c>
      <c r="M32" s="182">
        <f t="shared" ca="1" si="5"/>
        <v>0</v>
      </c>
      <c r="N32" s="374">
        <f t="shared" ca="1" si="2"/>
        <v>0</v>
      </c>
    </row>
    <row r="33" spans="1:14" ht="13">
      <c r="A33" s="138">
        <v>64</v>
      </c>
      <c r="B33" s="160">
        <f t="shared" si="4"/>
        <v>20</v>
      </c>
      <c r="C33" s="161" t="str">
        <f t="shared" ca="1" si="3"/>
        <v/>
      </c>
      <c r="D33" s="162">
        <f t="shared" ca="1" si="5"/>
        <v>0</v>
      </c>
      <c r="E33" s="162">
        <f t="shared" ca="1" si="5"/>
        <v>0</v>
      </c>
      <c r="F33" s="162">
        <f t="shared" ca="1" si="5"/>
        <v>0</v>
      </c>
      <c r="G33" s="162">
        <f t="shared" ca="1" si="5"/>
        <v>0</v>
      </c>
      <c r="H33" s="162">
        <f t="shared" ca="1" si="5"/>
        <v>0</v>
      </c>
      <c r="I33" s="162">
        <f t="shared" ca="1" si="5"/>
        <v>0</v>
      </c>
      <c r="J33" s="162">
        <f t="shared" ca="1" si="5"/>
        <v>0</v>
      </c>
      <c r="K33" s="162">
        <f t="shared" ca="1" si="5"/>
        <v>0</v>
      </c>
      <c r="L33" s="162">
        <f t="shared" ca="1" si="5"/>
        <v>0</v>
      </c>
      <c r="M33" s="183">
        <f t="shared" ca="1" si="5"/>
        <v>0</v>
      </c>
      <c r="N33" s="373">
        <f t="shared" ca="1" si="2"/>
        <v>0</v>
      </c>
    </row>
    <row r="34" spans="1:14" ht="13">
      <c r="A34" s="138">
        <v>65</v>
      </c>
      <c r="B34" s="157">
        <f t="shared" si="4"/>
        <v>21</v>
      </c>
      <c r="C34" s="158" t="str">
        <f t="shared" ca="1" si="3"/>
        <v/>
      </c>
      <c r="D34" s="159">
        <f t="shared" ref="D34:M43" ca="1" si="6">INDIRECT(D$1&amp;"!"&amp;VLOOKUP($C$3,mdr,2,0)&amp;$A34)</f>
        <v>0</v>
      </c>
      <c r="E34" s="159">
        <f t="shared" ca="1" si="6"/>
        <v>0</v>
      </c>
      <c r="F34" s="159">
        <f t="shared" ca="1" si="6"/>
        <v>0</v>
      </c>
      <c r="G34" s="159">
        <f t="shared" ca="1" si="6"/>
        <v>0</v>
      </c>
      <c r="H34" s="159">
        <f t="shared" ca="1" si="6"/>
        <v>0</v>
      </c>
      <c r="I34" s="159">
        <f t="shared" ca="1" si="6"/>
        <v>0</v>
      </c>
      <c r="J34" s="159">
        <f t="shared" ca="1" si="6"/>
        <v>0</v>
      </c>
      <c r="K34" s="159">
        <f t="shared" ca="1" si="6"/>
        <v>0</v>
      </c>
      <c r="L34" s="159">
        <f t="shared" ca="1" si="6"/>
        <v>0</v>
      </c>
      <c r="M34" s="182">
        <f t="shared" ca="1" si="6"/>
        <v>0</v>
      </c>
      <c r="N34" s="374">
        <f t="shared" ca="1" si="2"/>
        <v>0</v>
      </c>
    </row>
    <row r="35" spans="1:14" ht="13">
      <c r="A35" s="138">
        <v>66</v>
      </c>
      <c r="B35" s="160">
        <f t="shared" si="4"/>
        <v>22</v>
      </c>
      <c r="C35" s="161" t="str">
        <f t="shared" ca="1" si="3"/>
        <v/>
      </c>
      <c r="D35" s="162">
        <f t="shared" ca="1" si="6"/>
        <v>0</v>
      </c>
      <c r="E35" s="162">
        <f t="shared" ca="1" si="6"/>
        <v>0</v>
      </c>
      <c r="F35" s="162">
        <f t="shared" ca="1" si="6"/>
        <v>0</v>
      </c>
      <c r="G35" s="162">
        <f t="shared" ca="1" si="6"/>
        <v>0</v>
      </c>
      <c r="H35" s="162">
        <f t="shared" ca="1" si="6"/>
        <v>0</v>
      </c>
      <c r="I35" s="162">
        <f t="shared" ca="1" si="6"/>
        <v>0</v>
      </c>
      <c r="J35" s="162">
        <f t="shared" ca="1" si="6"/>
        <v>0</v>
      </c>
      <c r="K35" s="162">
        <f t="shared" ca="1" si="6"/>
        <v>0</v>
      </c>
      <c r="L35" s="162">
        <f t="shared" ca="1" si="6"/>
        <v>0</v>
      </c>
      <c r="M35" s="183">
        <f t="shared" ca="1" si="6"/>
        <v>0</v>
      </c>
      <c r="N35" s="373">
        <f t="shared" ca="1" si="2"/>
        <v>0</v>
      </c>
    </row>
    <row r="36" spans="1:14" ht="13">
      <c r="A36" s="138">
        <v>67</v>
      </c>
      <c r="B36" s="157">
        <f t="shared" si="4"/>
        <v>23</v>
      </c>
      <c r="C36" s="158" t="str">
        <f t="shared" ca="1" si="3"/>
        <v/>
      </c>
      <c r="D36" s="159">
        <f t="shared" ca="1" si="6"/>
        <v>0</v>
      </c>
      <c r="E36" s="159">
        <f t="shared" ca="1" si="6"/>
        <v>0</v>
      </c>
      <c r="F36" s="159">
        <f t="shared" ca="1" si="6"/>
        <v>0</v>
      </c>
      <c r="G36" s="159">
        <f t="shared" ca="1" si="6"/>
        <v>0</v>
      </c>
      <c r="H36" s="159">
        <f t="shared" ca="1" si="6"/>
        <v>0</v>
      </c>
      <c r="I36" s="159">
        <f t="shared" ca="1" si="6"/>
        <v>0</v>
      </c>
      <c r="J36" s="159">
        <f t="shared" ca="1" si="6"/>
        <v>0</v>
      </c>
      <c r="K36" s="159">
        <f t="shared" ca="1" si="6"/>
        <v>0</v>
      </c>
      <c r="L36" s="159">
        <f t="shared" ca="1" si="6"/>
        <v>0</v>
      </c>
      <c r="M36" s="182">
        <f t="shared" ca="1" si="6"/>
        <v>0</v>
      </c>
      <c r="N36" s="374">
        <f t="shared" ca="1" si="2"/>
        <v>0</v>
      </c>
    </row>
    <row r="37" spans="1:14" ht="13">
      <c r="A37" s="138">
        <v>68</v>
      </c>
      <c r="B37" s="160">
        <f t="shared" si="4"/>
        <v>24</v>
      </c>
      <c r="C37" s="161" t="str">
        <f t="shared" ca="1" si="3"/>
        <v/>
      </c>
      <c r="D37" s="162">
        <f t="shared" ca="1" si="6"/>
        <v>0</v>
      </c>
      <c r="E37" s="162">
        <f t="shared" ca="1" si="6"/>
        <v>0</v>
      </c>
      <c r="F37" s="162">
        <f t="shared" ca="1" si="6"/>
        <v>0</v>
      </c>
      <c r="G37" s="162">
        <f t="shared" ca="1" si="6"/>
        <v>0</v>
      </c>
      <c r="H37" s="162">
        <f t="shared" ca="1" si="6"/>
        <v>0</v>
      </c>
      <c r="I37" s="162">
        <f t="shared" ca="1" si="6"/>
        <v>0</v>
      </c>
      <c r="J37" s="162">
        <f t="shared" ca="1" si="6"/>
        <v>0</v>
      </c>
      <c r="K37" s="162">
        <f t="shared" ca="1" si="6"/>
        <v>0</v>
      </c>
      <c r="L37" s="162">
        <f t="shared" ca="1" si="6"/>
        <v>0</v>
      </c>
      <c r="M37" s="183">
        <f t="shared" ca="1" si="6"/>
        <v>0</v>
      </c>
      <c r="N37" s="373">
        <f t="shared" ca="1" si="2"/>
        <v>0</v>
      </c>
    </row>
    <row r="38" spans="1:14" ht="13">
      <c r="A38" s="138">
        <v>69</v>
      </c>
      <c r="B38" s="157">
        <f t="shared" si="4"/>
        <v>25</v>
      </c>
      <c r="C38" s="158" t="str">
        <f t="shared" ca="1" si="3"/>
        <v/>
      </c>
      <c r="D38" s="159">
        <f t="shared" ca="1" si="6"/>
        <v>0</v>
      </c>
      <c r="E38" s="159">
        <f t="shared" ca="1" si="6"/>
        <v>0</v>
      </c>
      <c r="F38" s="159">
        <f t="shared" ca="1" si="6"/>
        <v>0</v>
      </c>
      <c r="G38" s="159">
        <f t="shared" ca="1" si="6"/>
        <v>0</v>
      </c>
      <c r="H38" s="159">
        <f t="shared" ca="1" si="6"/>
        <v>0</v>
      </c>
      <c r="I38" s="159">
        <f t="shared" ca="1" si="6"/>
        <v>0</v>
      </c>
      <c r="J38" s="159">
        <f t="shared" ca="1" si="6"/>
        <v>0</v>
      </c>
      <c r="K38" s="159">
        <f t="shared" ca="1" si="6"/>
        <v>0</v>
      </c>
      <c r="L38" s="159">
        <f t="shared" ca="1" si="6"/>
        <v>0</v>
      </c>
      <c r="M38" s="182">
        <f t="shared" ca="1" si="6"/>
        <v>0</v>
      </c>
      <c r="N38" s="374">
        <f t="shared" ca="1" si="2"/>
        <v>0</v>
      </c>
    </row>
    <row r="39" spans="1:14" ht="13">
      <c r="A39" s="138">
        <v>70</v>
      </c>
      <c r="B39" s="160">
        <f t="shared" si="4"/>
        <v>26</v>
      </c>
      <c r="C39" s="161" t="str">
        <f t="shared" ca="1" si="3"/>
        <v/>
      </c>
      <c r="D39" s="162">
        <f t="shared" ca="1" si="6"/>
        <v>0</v>
      </c>
      <c r="E39" s="162">
        <f t="shared" ca="1" si="6"/>
        <v>0</v>
      </c>
      <c r="F39" s="162">
        <f t="shared" ca="1" si="6"/>
        <v>0</v>
      </c>
      <c r="G39" s="162">
        <f t="shared" ca="1" si="6"/>
        <v>0</v>
      </c>
      <c r="H39" s="162">
        <f t="shared" ca="1" si="6"/>
        <v>0</v>
      </c>
      <c r="I39" s="162">
        <f t="shared" ca="1" si="6"/>
        <v>0</v>
      </c>
      <c r="J39" s="162">
        <f t="shared" ca="1" si="6"/>
        <v>0</v>
      </c>
      <c r="K39" s="162">
        <f t="shared" ca="1" si="6"/>
        <v>0</v>
      </c>
      <c r="L39" s="162">
        <f t="shared" ca="1" si="6"/>
        <v>0</v>
      </c>
      <c r="M39" s="183">
        <f t="shared" ca="1" si="6"/>
        <v>0</v>
      </c>
      <c r="N39" s="373">
        <f t="shared" ca="1" si="2"/>
        <v>0</v>
      </c>
    </row>
    <row r="40" spans="1:14" ht="13">
      <c r="A40" s="138">
        <v>71</v>
      </c>
      <c r="B40" s="157">
        <f t="shared" si="4"/>
        <v>27</v>
      </c>
      <c r="C40" s="158" t="str">
        <f t="shared" ca="1" si="3"/>
        <v/>
      </c>
      <c r="D40" s="159">
        <f t="shared" ca="1" si="6"/>
        <v>0</v>
      </c>
      <c r="E40" s="159">
        <f t="shared" ca="1" si="6"/>
        <v>0</v>
      </c>
      <c r="F40" s="159">
        <f t="shared" ca="1" si="6"/>
        <v>0</v>
      </c>
      <c r="G40" s="159">
        <f t="shared" ca="1" si="6"/>
        <v>0</v>
      </c>
      <c r="H40" s="159">
        <f t="shared" ca="1" si="6"/>
        <v>0</v>
      </c>
      <c r="I40" s="159">
        <f t="shared" ca="1" si="6"/>
        <v>0</v>
      </c>
      <c r="J40" s="159">
        <f t="shared" ca="1" si="6"/>
        <v>0</v>
      </c>
      <c r="K40" s="159">
        <f t="shared" ca="1" si="6"/>
        <v>0</v>
      </c>
      <c r="L40" s="159">
        <f t="shared" ca="1" si="6"/>
        <v>0</v>
      </c>
      <c r="M40" s="182">
        <f t="shared" ca="1" si="6"/>
        <v>0</v>
      </c>
      <c r="N40" s="374">
        <f t="shared" ca="1" si="2"/>
        <v>0</v>
      </c>
    </row>
    <row r="41" spans="1:14" ht="13">
      <c r="A41" s="138">
        <v>72</v>
      </c>
      <c r="B41" s="160">
        <f t="shared" si="4"/>
        <v>28</v>
      </c>
      <c r="C41" s="161" t="str">
        <f t="shared" ca="1" si="3"/>
        <v/>
      </c>
      <c r="D41" s="162">
        <f t="shared" ca="1" si="6"/>
        <v>0</v>
      </c>
      <c r="E41" s="162">
        <f t="shared" ca="1" si="6"/>
        <v>0</v>
      </c>
      <c r="F41" s="162">
        <f t="shared" ca="1" si="6"/>
        <v>0</v>
      </c>
      <c r="G41" s="162">
        <f t="shared" ca="1" si="6"/>
        <v>0</v>
      </c>
      <c r="H41" s="162">
        <f t="shared" ca="1" si="6"/>
        <v>0</v>
      </c>
      <c r="I41" s="162">
        <f t="shared" ca="1" si="6"/>
        <v>0</v>
      </c>
      <c r="J41" s="162">
        <f t="shared" ca="1" si="6"/>
        <v>0</v>
      </c>
      <c r="K41" s="162">
        <f t="shared" ca="1" si="6"/>
        <v>0</v>
      </c>
      <c r="L41" s="162">
        <f t="shared" ca="1" si="6"/>
        <v>0</v>
      </c>
      <c r="M41" s="183">
        <f t="shared" ca="1" si="6"/>
        <v>0</v>
      </c>
      <c r="N41" s="373">
        <f t="shared" ca="1" si="2"/>
        <v>0</v>
      </c>
    </row>
    <row r="42" spans="1:14" ht="13">
      <c r="A42" s="138">
        <v>73</v>
      </c>
      <c r="B42" s="157">
        <f t="shared" si="4"/>
        <v>29</v>
      </c>
      <c r="C42" s="158" t="str">
        <f t="shared" ca="1" si="3"/>
        <v/>
      </c>
      <c r="D42" s="159">
        <f t="shared" ca="1" si="6"/>
        <v>0</v>
      </c>
      <c r="E42" s="159">
        <f t="shared" ca="1" si="6"/>
        <v>0</v>
      </c>
      <c r="F42" s="159">
        <f t="shared" ca="1" si="6"/>
        <v>0</v>
      </c>
      <c r="G42" s="159">
        <f t="shared" ca="1" si="6"/>
        <v>0</v>
      </c>
      <c r="H42" s="159">
        <f t="shared" ca="1" si="6"/>
        <v>0</v>
      </c>
      <c r="I42" s="159">
        <f t="shared" ca="1" si="6"/>
        <v>0</v>
      </c>
      <c r="J42" s="159">
        <f t="shared" ca="1" si="6"/>
        <v>0</v>
      </c>
      <c r="K42" s="159">
        <f t="shared" ca="1" si="6"/>
        <v>0</v>
      </c>
      <c r="L42" s="159">
        <f t="shared" ca="1" si="6"/>
        <v>0</v>
      </c>
      <c r="M42" s="182">
        <f t="shared" ca="1" si="6"/>
        <v>0</v>
      </c>
      <c r="N42" s="374">
        <f t="shared" ca="1" si="2"/>
        <v>0</v>
      </c>
    </row>
    <row r="43" spans="1:14" ht="13">
      <c r="A43" s="138">
        <v>74</v>
      </c>
      <c r="B43" s="160">
        <f t="shared" si="4"/>
        <v>30</v>
      </c>
      <c r="C43" s="161" t="str">
        <f t="shared" ca="1" si="3"/>
        <v/>
      </c>
      <c r="D43" s="162">
        <f t="shared" ca="1" si="6"/>
        <v>0</v>
      </c>
      <c r="E43" s="162">
        <f t="shared" ca="1" si="6"/>
        <v>0</v>
      </c>
      <c r="F43" s="162">
        <f t="shared" ca="1" si="6"/>
        <v>0</v>
      </c>
      <c r="G43" s="162">
        <f t="shared" ca="1" si="6"/>
        <v>0</v>
      </c>
      <c r="H43" s="162">
        <f t="shared" ca="1" si="6"/>
        <v>0</v>
      </c>
      <c r="I43" s="162">
        <f t="shared" ca="1" si="6"/>
        <v>0</v>
      </c>
      <c r="J43" s="162">
        <f t="shared" ca="1" si="6"/>
        <v>0</v>
      </c>
      <c r="K43" s="162">
        <f t="shared" ca="1" si="6"/>
        <v>0</v>
      </c>
      <c r="L43" s="162">
        <f t="shared" ca="1" si="6"/>
        <v>0</v>
      </c>
      <c r="M43" s="183">
        <f t="shared" ca="1" si="6"/>
        <v>0</v>
      </c>
      <c r="N43" s="373">
        <f t="shared" ca="1" si="2"/>
        <v>0</v>
      </c>
    </row>
    <row r="44" spans="1:14" ht="13">
      <c r="A44" s="138">
        <v>75</v>
      </c>
      <c r="B44" s="375">
        <f t="shared" si="4"/>
        <v>31</v>
      </c>
      <c r="C44" s="376" t="str">
        <f t="shared" ca="1" si="3"/>
        <v/>
      </c>
      <c r="D44" s="377">
        <f t="shared" ref="D44:M58" ca="1" si="7">INDIRECT(D$1&amp;"!"&amp;VLOOKUP($C$3,mdr,2,0)&amp;$A44)</f>
        <v>0</v>
      </c>
      <c r="E44" s="377">
        <f t="shared" ca="1" si="7"/>
        <v>0</v>
      </c>
      <c r="F44" s="377">
        <f t="shared" ca="1" si="7"/>
        <v>0</v>
      </c>
      <c r="G44" s="377">
        <f t="shared" ca="1" si="7"/>
        <v>0</v>
      </c>
      <c r="H44" s="377">
        <f t="shared" ca="1" si="7"/>
        <v>0</v>
      </c>
      <c r="I44" s="377">
        <f t="shared" ca="1" si="7"/>
        <v>0</v>
      </c>
      <c r="J44" s="377">
        <f t="shared" ca="1" si="7"/>
        <v>0</v>
      </c>
      <c r="K44" s="377">
        <f t="shared" ca="1" si="7"/>
        <v>0</v>
      </c>
      <c r="L44" s="377">
        <f t="shared" ca="1" si="7"/>
        <v>0</v>
      </c>
      <c r="M44" s="427">
        <f t="shared" ca="1" si="7"/>
        <v>0</v>
      </c>
      <c r="N44" s="378">
        <f t="shared" ca="1" si="2"/>
        <v>0</v>
      </c>
    </row>
    <row r="45" spans="1:14" ht="13">
      <c r="A45" s="138">
        <v>76</v>
      </c>
      <c r="B45" s="166">
        <f>B44+1</f>
        <v>32</v>
      </c>
      <c r="C45" s="167" t="str">
        <f t="shared" ca="1" si="3"/>
        <v/>
      </c>
      <c r="D45" s="168">
        <f t="shared" ca="1" si="7"/>
        <v>0</v>
      </c>
      <c r="E45" s="168">
        <f t="shared" ca="1" si="7"/>
        <v>0</v>
      </c>
      <c r="F45" s="168">
        <f t="shared" ca="1" si="7"/>
        <v>0</v>
      </c>
      <c r="G45" s="168">
        <f t="shared" ca="1" si="7"/>
        <v>0</v>
      </c>
      <c r="H45" s="168">
        <f t="shared" ca="1" si="7"/>
        <v>0</v>
      </c>
      <c r="I45" s="168">
        <f t="shared" ca="1" si="7"/>
        <v>0</v>
      </c>
      <c r="J45" s="168">
        <f t="shared" ca="1" si="7"/>
        <v>0</v>
      </c>
      <c r="K45" s="168">
        <f t="shared" ca="1" si="7"/>
        <v>0</v>
      </c>
      <c r="L45" s="168">
        <f t="shared" ca="1" si="7"/>
        <v>0</v>
      </c>
      <c r="M45" s="185">
        <f t="shared" ca="1" si="7"/>
        <v>0</v>
      </c>
      <c r="N45" s="379">
        <f t="shared" ca="1" si="2"/>
        <v>0</v>
      </c>
    </row>
    <row r="46" spans="1:14" ht="13">
      <c r="A46" s="138">
        <v>77</v>
      </c>
      <c r="B46" s="163">
        <f t="shared" si="4"/>
        <v>33</v>
      </c>
      <c r="C46" s="164" t="str">
        <f t="shared" ca="1" si="3"/>
        <v/>
      </c>
      <c r="D46" s="165">
        <f t="shared" ca="1" si="7"/>
        <v>0</v>
      </c>
      <c r="E46" s="165">
        <f t="shared" ca="1" si="7"/>
        <v>0</v>
      </c>
      <c r="F46" s="165">
        <f t="shared" ca="1" si="7"/>
        <v>0</v>
      </c>
      <c r="G46" s="165">
        <f t="shared" ca="1" si="7"/>
        <v>0</v>
      </c>
      <c r="H46" s="165">
        <f t="shared" ca="1" si="7"/>
        <v>0</v>
      </c>
      <c r="I46" s="165">
        <f t="shared" ca="1" si="7"/>
        <v>0</v>
      </c>
      <c r="J46" s="165">
        <f t="shared" ca="1" si="7"/>
        <v>0</v>
      </c>
      <c r="K46" s="165">
        <f t="shared" ca="1" si="7"/>
        <v>0</v>
      </c>
      <c r="L46" s="165">
        <f t="shared" ca="1" si="7"/>
        <v>0</v>
      </c>
      <c r="M46" s="184">
        <f t="shared" ca="1" si="7"/>
        <v>0</v>
      </c>
      <c r="N46" s="380">
        <f t="shared" ca="1" si="2"/>
        <v>0</v>
      </c>
    </row>
    <row r="47" spans="1:14" ht="13">
      <c r="A47" s="138">
        <v>78</v>
      </c>
      <c r="B47" s="166">
        <f t="shared" si="4"/>
        <v>34</v>
      </c>
      <c r="C47" s="167" t="str">
        <f t="shared" ca="1" si="3"/>
        <v/>
      </c>
      <c r="D47" s="169">
        <f t="shared" ca="1" si="7"/>
        <v>0</v>
      </c>
      <c r="E47" s="169">
        <f t="shared" ca="1" si="7"/>
        <v>0</v>
      </c>
      <c r="F47" s="169">
        <f t="shared" ca="1" si="7"/>
        <v>0</v>
      </c>
      <c r="G47" s="169">
        <f t="shared" ca="1" si="7"/>
        <v>0</v>
      </c>
      <c r="H47" s="169">
        <f t="shared" ca="1" si="7"/>
        <v>0</v>
      </c>
      <c r="I47" s="169">
        <f t="shared" ca="1" si="7"/>
        <v>0</v>
      </c>
      <c r="J47" s="169">
        <f t="shared" ca="1" si="7"/>
        <v>0</v>
      </c>
      <c r="K47" s="169">
        <f t="shared" ca="1" si="7"/>
        <v>0</v>
      </c>
      <c r="L47" s="169">
        <f t="shared" ca="1" si="7"/>
        <v>0</v>
      </c>
      <c r="M47" s="186">
        <f t="shared" ca="1" si="7"/>
        <v>0</v>
      </c>
      <c r="N47" s="381">
        <f t="shared" ca="1" si="2"/>
        <v>0</v>
      </c>
    </row>
    <row r="48" spans="1:14" ht="13">
      <c r="A48" s="138">
        <v>79</v>
      </c>
      <c r="B48" s="163">
        <f t="shared" si="4"/>
        <v>35</v>
      </c>
      <c r="C48" s="164" t="str">
        <f t="shared" ca="1" si="3"/>
        <v/>
      </c>
      <c r="D48" s="165">
        <f t="shared" ca="1" si="7"/>
        <v>0</v>
      </c>
      <c r="E48" s="165">
        <f t="shared" ca="1" si="7"/>
        <v>0</v>
      </c>
      <c r="F48" s="165">
        <f t="shared" ca="1" si="7"/>
        <v>0</v>
      </c>
      <c r="G48" s="165">
        <f t="shared" ca="1" si="7"/>
        <v>0</v>
      </c>
      <c r="H48" s="165">
        <f t="shared" ca="1" si="7"/>
        <v>0</v>
      </c>
      <c r="I48" s="165">
        <f t="shared" ca="1" si="7"/>
        <v>0</v>
      </c>
      <c r="J48" s="165">
        <f t="shared" ca="1" si="7"/>
        <v>0</v>
      </c>
      <c r="K48" s="165">
        <f t="shared" ca="1" si="7"/>
        <v>0</v>
      </c>
      <c r="L48" s="165">
        <f t="shared" ca="1" si="7"/>
        <v>0</v>
      </c>
      <c r="M48" s="184">
        <f t="shared" ca="1" si="7"/>
        <v>0</v>
      </c>
      <c r="N48" s="380">
        <f t="shared" ca="1" si="2"/>
        <v>0</v>
      </c>
    </row>
    <row r="49" spans="1:14">
      <c r="A49" s="138">
        <v>29</v>
      </c>
      <c r="B49" s="166">
        <f t="shared" si="4"/>
        <v>36</v>
      </c>
      <c r="C49" s="170" t="str">
        <f t="shared" ca="1" si="3"/>
        <v/>
      </c>
      <c r="D49" s="171">
        <f t="shared" ca="1" si="7"/>
        <v>0</v>
      </c>
      <c r="E49" s="171">
        <f t="shared" ca="1" si="7"/>
        <v>0</v>
      </c>
      <c r="F49" s="171">
        <f t="shared" ca="1" si="7"/>
        <v>0</v>
      </c>
      <c r="G49" s="171">
        <f t="shared" ca="1" si="7"/>
        <v>0</v>
      </c>
      <c r="H49" s="171">
        <f t="shared" ca="1" si="7"/>
        <v>0</v>
      </c>
      <c r="I49" s="171">
        <f t="shared" ca="1" si="7"/>
        <v>0</v>
      </c>
      <c r="J49" s="171">
        <f t="shared" ca="1" si="7"/>
        <v>0</v>
      </c>
      <c r="K49" s="171">
        <f t="shared" ca="1" si="7"/>
        <v>0</v>
      </c>
      <c r="L49" s="171">
        <f t="shared" ca="1" si="7"/>
        <v>0</v>
      </c>
      <c r="M49" s="187">
        <f t="shared" ca="1" si="7"/>
        <v>0</v>
      </c>
      <c r="N49" s="382"/>
    </row>
    <row r="50" spans="1:14" s="137" customFormat="1">
      <c r="A50" s="138">
        <v>28</v>
      </c>
      <c r="B50" s="163">
        <f t="shared" si="4"/>
        <v>37</v>
      </c>
      <c r="C50" s="172" t="str">
        <f t="shared" ca="1" si="3"/>
        <v/>
      </c>
      <c r="D50" s="173">
        <f t="shared" ca="1" si="7"/>
        <v>0</v>
      </c>
      <c r="E50" s="173">
        <f t="shared" ca="1" si="7"/>
        <v>0</v>
      </c>
      <c r="F50" s="173">
        <f t="shared" ca="1" si="7"/>
        <v>0</v>
      </c>
      <c r="G50" s="173">
        <f t="shared" ca="1" si="7"/>
        <v>0</v>
      </c>
      <c r="H50" s="173">
        <f t="shared" ca="1" si="7"/>
        <v>0</v>
      </c>
      <c r="I50" s="173">
        <f t="shared" ca="1" si="7"/>
        <v>0</v>
      </c>
      <c r="J50" s="173">
        <f t="shared" ca="1" si="7"/>
        <v>0</v>
      </c>
      <c r="K50" s="173">
        <f t="shared" ca="1" si="7"/>
        <v>0</v>
      </c>
      <c r="L50" s="173">
        <f t="shared" ca="1" si="7"/>
        <v>0</v>
      </c>
      <c r="M50" s="188">
        <f t="shared" ca="1" si="7"/>
        <v>0</v>
      </c>
      <c r="N50" s="383"/>
    </row>
    <row r="51" spans="1:14" ht="13">
      <c r="A51" s="138">
        <v>81</v>
      </c>
      <c r="B51" s="166">
        <f t="shared" si="4"/>
        <v>38</v>
      </c>
      <c r="C51" s="167" t="str">
        <f t="shared" ca="1" si="3"/>
        <v/>
      </c>
      <c r="D51" s="168">
        <f t="shared" ca="1" si="7"/>
        <v>0</v>
      </c>
      <c r="E51" s="168">
        <f t="shared" ca="1" si="7"/>
        <v>0</v>
      </c>
      <c r="F51" s="168">
        <f t="shared" ca="1" si="7"/>
        <v>0</v>
      </c>
      <c r="G51" s="168">
        <f t="shared" ca="1" si="7"/>
        <v>0</v>
      </c>
      <c r="H51" s="168">
        <f t="shared" ca="1" si="7"/>
        <v>0</v>
      </c>
      <c r="I51" s="168">
        <f t="shared" ca="1" si="7"/>
        <v>0</v>
      </c>
      <c r="J51" s="168">
        <f t="shared" ca="1" si="7"/>
        <v>0</v>
      </c>
      <c r="K51" s="168">
        <f t="shared" ca="1" si="7"/>
        <v>0</v>
      </c>
      <c r="L51" s="168">
        <f t="shared" ca="1" si="7"/>
        <v>0</v>
      </c>
      <c r="M51" s="185">
        <f t="shared" ca="1" si="7"/>
        <v>0</v>
      </c>
      <c r="N51" s="379">
        <f t="shared" ref="N51:N58" ca="1" si="8">SUM(D51:M51)</f>
        <v>0</v>
      </c>
    </row>
    <row r="52" spans="1:14" ht="13">
      <c r="A52" s="138">
        <v>84</v>
      </c>
      <c r="B52" s="163">
        <f t="shared" si="4"/>
        <v>39</v>
      </c>
      <c r="C52" s="164" t="str">
        <f t="shared" ca="1" si="3"/>
        <v/>
      </c>
      <c r="D52" s="165">
        <f t="shared" ca="1" si="7"/>
        <v>0</v>
      </c>
      <c r="E52" s="165">
        <f t="shared" ca="1" si="7"/>
        <v>0</v>
      </c>
      <c r="F52" s="165">
        <f t="shared" ca="1" si="7"/>
        <v>0</v>
      </c>
      <c r="G52" s="165">
        <f t="shared" ca="1" si="7"/>
        <v>0</v>
      </c>
      <c r="H52" s="165">
        <f t="shared" ca="1" si="7"/>
        <v>0</v>
      </c>
      <c r="I52" s="165">
        <f t="shared" ca="1" si="7"/>
        <v>0</v>
      </c>
      <c r="J52" s="165">
        <f t="shared" ca="1" si="7"/>
        <v>0</v>
      </c>
      <c r="K52" s="165">
        <f t="shared" ca="1" si="7"/>
        <v>0</v>
      </c>
      <c r="L52" s="165">
        <f t="shared" ca="1" si="7"/>
        <v>0</v>
      </c>
      <c r="M52" s="184">
        <f t="shared" ca="1" si="7"/>
        <v>0</v>
      </c>
      <c r="N52" s="380">
        <f t="shared" ca="1" si="8"/>
        <v>0</v>
      </c>
    </row>
    <row r="53" spans="1:14" ht="13">
      <c r="A53" s="138">
        <v>85</v>
      </c>
      <c r="B53" s="166">
        <f t="shared" si="4"/>
        <v>40</v>
      </c>
      <c r="C53" s="167" t="str">
        <f t="shared" ca="1" si="3"/>
        <v/>
      </c>
      <c r="D53" s="168">
        <f t="shared" ca="1" si="7"/>
        <v>0</v>
      </c>
      <c r="E53" s="168">
        <f t="shared" ca="1" si="7"/>
        <v>0</v>
      </c>
      <c r="F53" s="168">
        <f t="shared" ca="1" si="7"/>
        <v>0</v>
      </c>
      <c r="G53" s="168">
        <f t="shared" ca="1" si="7"/>
        <v>0</v>
      </c>
      <c r="H53" s="168">
        <f t="shared" ca="1" si="7"/>
        <v>0</v>
      </c>
      <c r="I53" s="168">
        <f t="shared" ca="1" si="7"/>
        <v>0</v>
      </c>
      <c r="J53" s="168">
        <f t="shared" ca="1" si="7"/>
        <v>0</v>
      </c>
      <c r="K53" s="168">
        <f t="shared" ca="1" si="7"/>
        <v>0</v>
      </c>
      <c r="L53" s="168">
        <f t="shared" ca="1" si="7"/>
        <v>0</v>
      </c>
      <c r="M53" s="185">
        <f t="shared" ca="1" si="7"/>
        <v>0</v>
      </c>
      <c r="N53" s="379">
        <f t="shared" ca="1" si="8"/>
        <v>0</v>
      </c>
    </row>
    <row r="54" spans="1:14" ht="13">
      <c r="A54" s="138">
        <v>86</v>
      </c>
      <c r="B54" s="163">
        <f t="shared" si="4"/>
        <v>41</v>
      </c>
      <c r="C54" s="164" t="str">
        <f t="shared" ca="1" si="3"/>
        <v/>
      </c>
      <c r="D54" s="165">
        <f t="shared" ca="1" si="7"/>
        <v>0</v>
      </c>
      <c r="E54" s="165">
        <f t="shared" ca="1" si="7"/>
        <v>0</v>
      </c>
      <c r="F54" s="165">
        <f t="shared" ca="1" si="7"/>
        <v>0</v>
      </c>
      <c r="G54" s="165">
        <f t="shared" ca="1" si="7"/>
        <v>0</v>
      </c>
      <c r="H54" s="165">
        <f t="shared" ca="1" si="7"/>
        <v>0</v>
      </c>
      <c r="I54" s="165">
        <f t="shared" ca="1" si="7"/>
        <v>0</v>
      </c>
      <c r="J54" s="165">
        <f t="shared" ca="1" si="7"/>
        <v>0</v>
      </c>
      <c r="K54" s="165">
        <f t="shared" ca="1" si="7"/>
        <v>0</v>
      </c>
      <c r="L54" s="165">
        <f t="shared" ca="1" si="7"/>
        <v>0</v>
      </c>
      <c r="M54" s="184">
        <f t="shared" ca="1" si="7"/>
        <v>0</v>
      </c>
      <c r="N54" s="380">
        <f t="shared" ca="1" si="8"/>
        <v>0</v>
      </c>
    </row>
    <row r="55" spans="1:14" ht="13">
      <c r="A55" s="138">
        <v>87</v>
      </c>
      <c r="B55" s="174">
        <f t="shared" si="4"/>
        <v>42</v>
      </c>
      <c r="C55" s="175" t="str">
        <f t="shared" ca="1" si="3"/>
        <v/>
      </c>
      <c r="D55" s="176">
        <f t="shared" ca="1" si="7"/>
        <v>0</v>
      </c>
      <c r="E55" s="176">
        <f t="shared" ca="1" si="7"/>
        <v>0</v>
      </c>
      <c r="F55" s="176">
        <f t="shared" ca="1" si="7"/>
        <v>0</v>
      </c>
      <c r="G55" s="176">
        <f t="shared" ca="1" si="7"/>
        <v>0</v>
      </c>
      <c r="H55" s="176">
        <f t="shared" ca="1" si="7"/>
        <v>0</v>
      </c>
      <c r="I55" s="176">
        <f t="shared" ca="1" si="7"/>
        <v>0</v>
      </c>
      <c r="J55" s="176">
        <f t="shared" ca="1" si="7"/>
        <v>0</v>
      </c>
      <c r="K55" s="176">
        <f t="shared" ca="1" si="7"/>
        <v>0</v>
      </c>
      <c r="L55" s="176">
        <f t="shared" ca="1" si="7"/>
        <v>0</v>
      </c>
      <c r="M55" s="189">
        <f t="shared" ca="1" si="7"/>
        <v>0</v>
      </c>
      <c r="N55" s="384">
        <f t="shared" ca="1" si="8"/>
        <v>0</v>
      </c>
    </row>
    <row r="56" spans="1:14" ht="13">
      <c r="A56" s="138">
        <v>88</v>
      </c>
      <c r="B56" s="163">
        <f t="shared" si="4"/>
        <v>43</v>
      </c>
      <c r="C56" s="164" t="str">
        <f t="shared" ca="1" si="3"/>
        <v/>
      </c>
      <c r="D56" s="165">
        <f t="shared" ca="1" si="7"/>
        <v>0</v>
      </c>
      <c r="E56" s="165">
        <f t="shared" ca="1" si="7"/>
        <v>0</v>
      </c>
      <c r="F56" s="165">
        <f t="shared" ca="1" si="7"/>
        <v>0</v>
      </c>
      <c r="G56" s="165">
        <f t="shared" ca="1" si="7"/>
        <v>0</v>
      </c>
      <c r="H56" s="165">
        <f t="shared" ca="1" si="7"/>
        <v>0</v>
      </c>
      <c r="I56" s="165">
        <f t="shared" ca="1" si="7"/>
        <v>0</v>
      </c>
      <c r="J56" s="165">
        <f t="shared" ca="1" si="7"/>
        <v>0</v>
      </c>
      <c r="K56" s="165">
        <f t="shared" ca="1" si="7"/>
        <v>0</v>
      </c>
      <c r="L56" s="165">
        <f t="shared" ca="1" si="7"/>
        <v>0</v>
      </c>
      <c r="M56" s="184">
        <f t="shared" ca="1" si="7"/>
        <v>0</v>
      </c>
      <c r="N56" s="380">
        <f t="shared" ca="1" si="8"/>
        <v>0</v>
      </c>
    </row>
    <row r="57" spans="1:14" ht="13">
      <c r="A57" s="138">
        <v>89</v>
      </c>
      <c r="B57" s="166">
        <f t="shared" si="4"/>
        <v>44</v>
      </c>
      <c r="C57" s="167" t="str">
        <f t="shared" ca="1" si="3"/>
        <v/>
      </c>
      <c r="D57" s="168">
        <f t="shared" ca="1" si="7"/>
        <v>0</v>
      </c>
      <c r="E57" s="168">
        <f t="shared" ca="1" si="7"/>
        <v>0</v>
      </c>
      <c r="F57" s="168">
        <f t="shared" ca="1" si="7"/>
        <v>0</v>
      </c>
      <c r="G57" s="168">
        <f t="shared" ca="1" si="7"/>
        <v>0</v>
      </c>
      <c r="H57" s="168">
        <f t="shared" ca="1" si="7"/>
        <v>0</v>
      </c>
      <c r="I57" s="168">
        <f t="shared" ca="1" si="7"/>
        <v>0</v>
      </c>
      <c r="J57" s="168">
        <f t="shared" ca="1" si="7"/>
        <v>0</v>
      </c>
      <c r="K57" s="168">
        <f t="shared" ca="1" si="7"/>
        <v>0</v>
      </c>
      <c r="L57" s="168">
        <f t="shared" ca="1" si="7"/>
        <v>0</v>
      </c>
      <c r="M57" s="185">
        <f t="shared" ca="1" si="7"/>
        <v>0</v>
      </c>
      <c r="N57" s="379">
        <f t="shared" ca="1" si="8"/>
        <v>0</v>
      </c>
    </row>
    <row r="58" spans="1:14" ht="13">
      <c r="A58" s="138">
        <v>90</v>
      </c>
      <c r="B58" s="385">
        <f t="shared" si="4"/>
        <v>45</v>
      </c>
      <c r="C58" s="386" t="str">
        <f t="shared" ca="1" si="3"/>
        <v/>
      </c>
      <c r="D58" s="387">
        <f t="shared" ca="1" si="7"/>
        <v>0</v>
      </c>
      <c r="E58" s="387">
        <f t="shared" ca="1" si="7"/>
        <v>0</v>
      </c>
      <c r="F58" s="387">
        <f t="shared" ca="1" si="7"/>
        <v>0</v>
      </c>
      <c r="G58" s="387">
        <f t="shared" ca="1" si="7"/>
        <v>0</v>
      </c>
      <c r="H58" s="387">
        <f t="shared" ca="1" si="7"/>
        <v>0</v>
      </c>
      <c r="I58" s="387">
        <f t="shared" ca="1" si="7"/>
        <v>0</v>
      </c>
      <c r="J58" s="387">
        <f t="shared" ca="1" si="7"/>
        <v>0</v>
      </c>
      <c r="K58" s="387">
        <f t="shared" ca="1" si="7"/>
        <v>0</v>
      </c>
      <c r="L58" s="387">
        <f t="shared" ca="1" si="7"/>
        <v>0</v>
      </c>
      <c r="M58" s="428">
        <f t="shared" ca="1" si="7"/>
        <v>0</v>
      </c>
      <c r="N58" s="388">
        <f t="shared" ca="1" si="8"/>
        <v>0</v>
      </c>
    </row>
    <row r="60" spans="1:14">
      <c r="C60" s="178" t="s">
        <v>142</v>
      </c>
    </row>
  </sheetData>
  <sheetProtection sheet="1" objects="1" scenarios="1" formatCells="0" formatColumns="0" formatRows="0"/>
  <printOptions horizontalCentered="1" verticalCentered="1"/>
  <pageMargins left="0.75000000000000011" right="0.75000000000000011" top="1" bottom="1" header="0.5" footer="0.5"/>
  <pageSetup paperSize="9" scale="88" orientation="portrait" horizontalDpi="4294967292" verticalDpi="4294967292"/>
  <extLst>
    <ext xmlns:mx="http://schemas.microsoft.com/office/mac/excel/2008/main" uri="{64002731-A6B0-56B0-2670-7721B7C09600}">
      <mx:PLV Mode="0" OnePage="0" WScale="10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K58"/>
  <sheetViews>
    <sheetView showZeros="0" workbookViewId="0">
      <selection activeCell="C2" sqref="C2"/>
    </sheetView>
  </sheetViews>
  <sheetFormatPr baseColWidth="10" defaultRowHeight="12" x14ac:dyDescent="0"/>
  <cols>
    <col min="1" max="1" width="6" style="132" customWidth="1"/>
    <col min="2" max="2" width="3.85546875" style="132" customWidth="1"/>
    <col min="3" max="3" width="32" style="132" customWidth="1"/>
    <col min="4" max="4" width="36.85546875" style="132" customWidth="1"/>
    <col min="5" max="5" width="13.5703125" style="132" customWidth="1"/>
    <col min="6" max="6" width="40.28515625" style="132" customWidth="1"/>
    <col min="7" max="16384" width="10.7109375" style="132"/>
  </cols>
  <sheetData>
    <row r="1" spans="1:11">
      <c r="B1" s="467" t="s">
        <v>101</v>
      </c>
      <c r="C1" s="133" t="s">
        <v>168</v>
      </c>
      <c r="D1" s="132" t="s">
        <v>207</v>
      </c>
    </row>
    <row r="2" spans="1:11">
      <c r="B2" s="467" t="s">
        <v>102</v>
      </c>
      <c r="C2" s="134" t="s">
        <v>108</v>
      </c>
      <c r="D2" s="132" t="s">
        <v>103</v>
      </c>
    </row>
    <row r="4" spans="1:11" ht="25" customHeight="1">
      <c r="A4" s="138">
        <v>1</v>
      </c>
      <c r="B4" s="142"/>
      <c r="C4" s="142" t="s">
        <v>234</v>
      </c>
      <c r="D4" s="404" t="str">
        <f t="shared" ref="D4:D12" ca="1" si="0">INDIRECT($C$1&amp;"!"&amp;VLOOKUP($C$2,mdr,2,0)&amp;A4)</f>
        <v>Q</v>
      </c>
    </row>
    <row r="5" spans="1:11" ht="13">
      <c r="A5" s="138">
        <v>2</v>
      </c>
      <c r="B5" s="363"/>
      <c r="C5" s="363" t="s">
        <v>209</v>
      </c>
      <c r="D5" s="405" t="str">
        <f t="shared" ca="1" si="0"/>
        <v>stilling</v>
      </c>
    </row>
    <row r="6" spans="1:11" ht="13">
      <c r="A6" s="138">
        <v>3</v>
      </c>
      <c r="B6" s="145"/>
      <c r="C6" s="145" t="s">
        <v>105</v>
      </c>
      <c r="D6" s="406" t="str">
        <f t="shared" ca="1" si="0"/>
        <v>AUG 14</v>
      </c>
      <c r="J6" s="359" t="s">
        <v>108</v>
      </c>
      <c r="K6" s="360" t="s">
        <v>121</v>
      </c>
    </row>
    <row r="7" spans="1:11" ht="13">
      <c r="A7" s="138">
        <v>10</v>
      </c>
      <c r="B7" s="363"/>
      <c r="C7" s="363" t="s">
        <v>106</v>
      </c>
      <c r="D7" s="405">
        <f t="shared" ca="1" si="0"/>
        <v>0</v>
      </c>
      <c r="J7" s="361" t="s">
        <v>118</v>
      </c>
      <c r="K7" s="362" t="s">
        <v>123</v>
      </c>
    </row>
    <row r="8" spans="1:11" ht="13">
      <c r="A8" s="138">
        <v>4</v>
      </c>
      <c r="B8" s="145"/>
      <c r="C8" s="145" t="s">
        <v>107</v>
      </c>
      <c r="D8" s="407">
        <f t="shared" ca="1" si="0"/>
        <v>1</v>
      </c>
      <c r="J8" s="361" t="s">
        <v>119</v>
      </c>
      <c r="K8" s="362" t="s">
        <v>125</v>
      </c>
    </row>
    <row r="9" spans="1:11" ht="13">
      <c r="A9" s="138">
        <v>9</v>
      </c>
      <c r="B9" s="363"/>
      <c r="C9" s="363" t="str">
        <f ca="1">UPPER(IF(D9&lt;&gt;0,INDIRECT($C$1&amp;"!f"&amp;A9),""))&amp;":"</f>
        <v>SKOLENS STEDTILLÆGSOMRÅDE:</v>
      </c>
      <c r="D9" s="408">
        <f t="shared" ca="1" si="0"/>
        <v>2</v>
      </c>
      <c r="J9" s="361" t="s">
        <v>120</v>
      </c>
      <c r="K9" s="362" t="s">
        <v>127</v>
      </c>
    </row>
    <row r="10" spans="1:11" ht="13">
      <c r="A10" s="138">
        <v>11</v>
      </c>
      <c r="B10" s="145"/>
      <c r="C10" s="145" t="str">
        <f ca="1">UPPER(IF(D10&lt;&gt;0,INDIRECT($C$1&amp;"!f"&amp;A10),""))&amp;":"</f>
        <v>:</v>
      </c>
      <c r="D10" s="432">
        <f t="shared" ca="1" si="0"/>
        <v>0</v>
      </c>
      <c r="J10" s="361" t="s">
        <v>122</v>
      </c>
      <c r="K10" s="362" t="s">
        <v>129</v>
      </c>
    </row>
    <row r="11" spans="1:11" ht="13">
      <c r="A11" s="409">
        <v>12</v>
      </c>
      <c r="B11" s="363"/>
      <c r="C11" s="363" t="str">
        <f ca="1">UPPER(IF(D11&lt;&gt;0,INDIRECT($C$1&amp;"!f"&amp;A11),""))&amp;":"</f>
        <v>:</v>
      </c>
      <c r="D11" s="431">
        <f t="shared" ca="1" si="0"/>
        <v>0</v>
      </c>
      <c r="J11" s="361" t="s">
        <v>124</v>
      </c>
      <c r="K11" s="362" t="s">
        <v>131</v>
      </c>
    </row>
    <row r="12" spans="1:11" ht="13">
      <c r="A12" s="138">
        <v>8</v>
      </c>
      <c r="B12" s="145"/>
      <c r="C12" s="145" t="str">
        <f ca="1">UPPER(IF(D12&lt;&gt;0,INDIRECT($C$1&amp;"!f"&amp;A12),""))&amp;":"</f>
        <v>PROCENTREGULERING +1:</v>
      </c>
      <c r="D12" s="430">
        <f t="shared" ca="1" si="0"/>
        <v>1.0171619999999999</v>
      </c>
      <c r="J12" s="361" t="s">
        <v>126</v>
      </c>
      <c r="K12" s="362" t="s">
        <v>133</v>
      </c>
    </row>
    <row r="13" spans="1:11" ht="13">
      <c r="B13" s="450" t="s">
        <v>232</v>
      </c>
      <c r="C13" s="144"/>
      <c r="D13" s="435"/>
      <c r="E13" s="468"/>
      <c r="J13" s="361" t="s">
        <v>128</v>
      </c>
      <c r="K13" s="362" t="s">
        <v>135</v>
      </c>
    </row>
    <row r="14" spans="1:11" ht="13">
      <c r="A14" s="138">
        <v>45</v>
      </c>
      <c r="B14" s="150">
        <v>1</v>
      </c>
      <c r="C14" s="151" t="str">
        <f t="shared" ref="C14:C58" ca="1" si="1">IF(E14&lt;&gt;0,INDIRECT($C$1&amp;"!f"&amp;A14),"")</f>
        <v/>
      </c>
      <c r="D14" s="436" t="str">
        <f t="shared" ref="D14:D58" ca="1" si="2">IF(E14&lt;&gt;0,INDIRECT($C$1&amp;"!"&amp;VLOOKUP($C$2,mdr,2,0)&amp;A14+100),"")</f>
        <v/>
      </c>
      <c r="E14" s="410">
        <f t="shared" ref="E14:E39" ca="1" si="3">INDIRECT($C$1&amp;"!"&amp;VLOOKUP($C$2,mdr,2,0)&amp;A14)</f>
        <v>0</v>
      </c>
      <c r="G14" s="434"/>
      <c r="J14" s="361" t="s">
        <v>130</v>
      </c>
      <c r="K14" s="362" t="s">
        <v>137</v>
      </c>
    </row>
    <row r="15" spans="1:11" ht="13">
      <c r="A15" s="138">
        <v>46</v>
      </c>
      <c r="B15" s="147">
        <f>B14+1</f>
        <v>2</v>
      </c>
      <c r="C15" s="148" t="str">
        <f t="shared" ca="1" si="1"/>
        <v/>
      </c>
      <c r="D15" s="437" t="str">
        <f t="shared" ca="1" si="2"/>
        <v/>
      </c>
      <c r="E15" s="411">
        <f t="shared" ca="1" si="3"/>
        <v>0</v>
      </c>
      <c r="J15" s="361" t="s">
        <v>132</v>
      </c>
      <c r="K15" s="362" t="s">
        <v>197</v>
      </c>
    </row>
    <row r="16" spans="1:11" ht="13">
      <c r="A16" s="138">
        <v>47</v>
      </c>
      <c r="B16" s="150">
        <f t="shared" ref="B16:B58" si="4">B15+1</f>
        <v>3</v>
      </c>
      <c r="C16" s="151" t="str">
        <f t="shared" ca="1" si="1"/>
        <v/>
      </c>
      <c r="D16" s="436" t="str">
        <f t="shared" ca="1" si="2"/>
        <v/>
      </c>
      <c r="E16" s="410">
        <f t="shared" ca="1" si="3"/>
        <v>0</v>
      </c>
      <c r="F16" s="434"/>
      <c r="J16" s="361" t="s">
        <v>134</v>
      </c>
      <c r="K16" s="362" t="s">
        <v>198</v>
      </c>
    </row>
    <row r="17" spans="1:11" ht="13">
      <c r="A17" s="138">
        <v>48</v>
      </c>
      <c r="B17" s="147">
        <f t="shared" si="4"/>
        <v>4</v>
      </c>
      <c r="C17" s="148" t="str">
        <f t="shared" ca="1" si="1"/>
        <v/>
      </c>
      <c r="D17" s="437" t="str">
        <f t="shared" ca="1" si="2"/>
        <v/>
      </c>
      <c r="E17" s="411">
        <f t="shared" ca="1" si="3"/>
        <v>0</v>
      </c>
      <c r="J17" s="367" t="s">
        <v>136</v>
      </c>
      <c r="K17" s="368" t="s">
        <v>199</v>
      </c>
    </row>
    <row r="18" spans="1:11" ht="13">
      <c r="A18" s="138">
        <v>49</v>
      </c>
      <c r="B18" s="150">
        <f t="shared" si="4"/>
        <v>5</v>
      </c>
      <c r="C18" s="151" t="str">
        <f t="shared" ca="1" si="1"/>
        <v/>
      </c>
      <c r="D18" s="436" t="str">
        <f t="shared" ca="1" si="2"/>
        <v/>
      </c>
      <c r="E18" s="410">
        <f t="shared" ca="1" si="3"/>
        <v>0</v>
      </c>
    </row>
    <row r="19" spans="1:11" ht="13">
      <c r="A19" s="138">
        <v>50</v>
      </c>
      <c r="B19" s="147">
        <f t="shared" si="4"/>
        <v>6</v>
      </c>
      <c r="C19" s="148" t="str">
        <f t="shared" ca="1" si="1"/>
        <v/>
      </c>
      <c r="D19" s="437" t="str">
        <f t="shared" ca="1" si="2"/>
        <v/>
      </c>
      <c r="E19" s="411">
        <f t="shared" ca="1" si="3"/>
        <v>0</v>
      </c>
    </row>
    <row r="20" spans="1:11" ht="13">
      <c r="A20" s="138">
        <v>51</v>
      </c>
      <c r="B20" s="150">
        <f t="shared" si="4"/>
        <v>7</v>
      </c>
      <c r="C20" s="151" t="str">
        <f t="shared" ca="1" si="1"/>
        <v/>
      </c>
      <c r="D20" s="436" t="str">
        <f t="shared" ca="1" si="2"/>
        <v/>
      </c>
      <c r="E20" s="410">
        <f t="shared" ca="1" si="3"/>
        <v>0</v>
      </c>
    </row>
    <row r="21" spans="1:11" ht="13">
      <c r="A21" s="138">
        <v>52</v>
      </c>
      <c r="B21" s="147">
        <f t="shared" si="4"/>
        <v>8</v>
      </c>
      <c r="C21" s="148" t="str">
        <f t="shared" ca="1" si="1"/>
        <v/>
      </c>
      <c r="D21" s="437" t="str">
        <f t="shared" ca="1" si="2"/>
        <v/>
      </c>
      <c r="E21" s="411">
        <f t="shared" ca="1" si="3"/>
        <v>0</v>
      </c>
    </row>
    <row r="22" spans="1:11" ht="13">
      <c r="A22" s="138">
        <v>53</v>
      </c>
      <c r="B22" s="150">
        <f t="shared" si="4"/>
        <v>9</v>
      </c>
      <c r="C22" s="151" t="str">
        <f t="shared" ca="1" si="1"/>
        <v/>
      </c>
      <c r="D22" s="436" t="str">
        <f t="shared" ca="1" si="2"/>
        <v/>
      </c>
      <c r="E22" s="410">
        <f t="shared" ca="1" si="3"/>
        <v>0</v>
      </c>
    </row>
    <row r="23" spans="1:11" ht="13">
      <c r="A23" s="138">
        <v>54</v>
      </c>
      <c r="B23" s="147">
        <f t="shared" si="4"/>
        <v>10</v>
      </c>
      <c r="C23" s="148" t="str">
        <f t="shared" ca="1" si="1"/>
        <v/>
      </c>
      <c r="D23" s="437" t="str">
        <f t="shared" ca="1" si="2"/>
        <v/>
      </c>
      <c r="E23" s="411">
        <f t="shared" ca="1" si="3"/>
        <v>0</v>
      </c>
    </row>
    <row r="24" spans="1:11" ht="13">
      <c r="A24" s="138">
        <v>55</v>
      </c>
      <c r="B24" s="150">
        <f t="shared" si="4"/>
        <v>11</v>
      </c>
      <c r="C24" s="151" t="str">
        <f t="shared" ca="1" si="1"/>
        <v/>
      </c>
      <c r="D24" s="436" t="str">
        <f t="shared" ca="1" si="2"/>
        <v/>
      </c>
      <c r="E24" s="410">
        <f t="shared" ca="1" si="3"/>
        <v>0</v>
      </c>
    </row>
    <row r="25" spans="1:11" ht="13">
      <c r="A25" s="138">
        <v>56</v>
      </c>
      <c r="B25" s="147">
        <f t="shared" si="4"/>
        <v>12</v>
      </c>
      <c r="C25" s="148" t="str">
        <f t="shared" ca="1" si="1"/>
        <v/>
      </c>
      <c r="D25" s="437" t="str">
        <f t="shared" ca="1" si="2"/>
        <v/>
      </c>
      <c r="E25" s="411">
        <f t="shared" ca="1" si="3"/>
        <v>0</v>
      </c>
    </row>
    <row r="26" spans="1:11" ht="13">
      <c r="A26" s="138">
        <v>57</v>
      </c>
      <c r="B26" s="150">
        <f t="shared" si="4"/>
        <v>13</v>
      </c>
      <c r="C26" s="151" t="str">
        <f t="shared" ca="1" si="1"/>
        <v/>
      </c>
      <c r="D26" s="436" t="str">
        <f t="shared" ca="1" si="2"/>
        <v/>
      </c>
      <c r="E26" s="410">
        <f t="shared" ca="1" si="3"/>
        <v>0</v>
      </c>
    </row>
    <row r="27" spans="1:11" ht="13">
      <c r="A27" s="138">
        <v>58</v>
      </c>
      <c r="B27" s="147">
        <f t="shared" si="4"/>
        <v>14</v>
      </c>
      <c r="C27" s="148" t="str">
        <f t="shared" ca="1" si="1"/>
        <v/>
      </c>
      <c r="D27" s="437" t="str">
        <f t="shared" ca="1" si="2"/>
        <v/>
      </c>
      <c r="E27" s="411">
        <f t="shared" ca="1" si="3"/>
        <v>0</v>
      </c>
    </row>
    <row r="28" spans="1:11" ht="13">
      <c r="A28" s="138">
        <v>59</v>
      </c>
      <c r="B28" s="150">
        <f t="shared" si="4"/>
        <v>15</v>
      </c>
      <c r="C28" s="151" t="str">
        <f t="shared" ca="1" si="1"/>
        <v/>
      </c>
      <c r="D28" s="436" t="str">
        <f t="shared" ca="1" si="2"/>
        <v/>
      </c>
      <c r="E28" s="410">
        <f t="shared" ca="1" si="3"/>
        <v>0</v>
      </c>
    </row>
    <row r="29" spans="1:11" ht="13">
      <c r="A29" s="138">
        <v>60</v>
      </c>
      <c r="B29" s="147">
        <f t="shared" si="4"/>
        <v>16</v>
      </c>
      <c r="C29" s="148" t="str">
        <f t="shared" ca="1" si="1"/>
        <v/>
      </c>
      <c r="D29" s="437" t="str">
        <f t="shared" ca="1" si="2"/>
        <v/>
      </c>
      <c r="E29" s="411">
        <f ca="1">INDIRECT($C$1&amp;"!"&amp;VLOOKUP($C$2,mdr,2,0)&amp;A29)</f>
        <v>0</v>
      </c>
    </row>
    <row r="30" spans="1:11" ht="13">
      <c r="A30" s="138">
        <v>61</v>
      </c>
      <c r="B30" s="155">
        <f>B29+1</f>
        <v>17</v>
      </c>
      <c r="C30" s="156" t="str">
        <f t="shared" ca="1" si="1"/>
        <v/>
      </c>
      <c r="D30" s="447" t="str">
        <f t="shared" ca="1" si="2"/>
        <v/>
      </c>
      <c r="E30" s="448">
        <f t="shared" ca="1" si="3"/>
        <v>0</v>
      </c>
    </row>
    <row r="31" spans="1:11" ht="13">
      <c r="A31" s="138">
        <v>62</v>
      </c>
      <c r="B31" s="160">
        <f>B30+1</f>
        <v>18</v>
      </c>
      <c r="C31" s="161" t="str">
        <f t="shared" ca="1" si="1"/>
        <v/>
      </c>
      <c r="D31" s="438" t="str">
        <f t="shared" ca="1" si="2"/>
        <v/>
      </c>
      <c r="E31" s="412">
        <f t="shared" ca="1" si="3"/>
        <v>0</v>
      </c>
    </row>
    <row r="32" spans="1:11" ht="13">
      <c r="A32" s="138">
        <v>63</v>
      </c>
      <c r="B32" s="157">
        <f t="shared" si="4"/>
        <v>19</v>
      </c>
      <c r="C32" s="158" t="str">
        <f t="shared" ca="1" si="1"/>
        <v/>
      </c>
      <c r="D32" s="439" t="str">
        <f t="shared" ca="1" si="2"/>
        <v/>
      </c>
      <c r="E32" s="413">
        <f t="shared" ca="1" si="3"/>
        <v>0</v>
      </c>
    </row>
    <row r="33" spans="1:11" ht="13">
      <c r="A33" s="138">
        <v>64</v>
      </c>
      <c r="B33" s="160">
        <f t="shared" si="4"/>
        <v>20</v>
      </c>
      <c r="C33" s="161" t="str">
        <f t="shared" ca="1" si="1"/>
        <v/>
      </c>
      <c r="D33" s="438" t="str">
        <f t="shared" ca="1" si="2"/>
        <v/>
      </c>
      <c r="E33" s="412">
        <f t="shared" ca="1" si="3"/>
        <v>0</v>
      </c>
    </row>
    <row r="34" spans="1:11" ht="13">
      <c r="A34" s="138">
        <v>65</v>
      </c>
      <c r="B34" s="157">
        <f t="shared" si="4"/>
        <v>21</v>
      </c>
      <c r="C34" s="158" t="str">
        <f t="shared" ca="1" si="1"/>
        <v/>
      </c>
      <c r="D34" s="439" t="str">
        <f t="shared" ca="1" si="2"/>
        <v/>
      </c>
      <c r="E34" s="413">
        <f t="shared" ca="1" si="3"/>
        <v>0</v>
      </c>
    </row>
    <row r="35" spans="1:11" ht="13">
      <c r="A35" s="138">
        <v>66</v>
      </c>
      <c r="B35" s="160">
        <f t="shared" si="4"/>
        <v>22</v>
      </c>
      <c r="C35" s="161" t="str">
        <f t="shared" ca="1" si="1"/>
        <v/>
      </c>
      <c r="D35" s="438" t="str">
        <f t="shared" ca="1" si="2"/>
        <v/>
      </c>
      <c r="E35" s="412">
        <f t="shared" ca="1" si="3"/>
        <v>0</v>
      </c>
    </row>
    <row r="36" spans="1:11" ht="13">
      <c r="A36" s="138">
        <v>67</v>
      </c>
      <c r="B36" s="157">
        <f t="shared" si="4"/>
        <v>23</v>
      </c>
      <c r="C36" s="158" t="str">
        <f t="shared" ca="1" si="1"/>
        <v/>
      </c>
      <c r="D36" s="439" t="str">
        <f t="shared" ca="1" si="2"/>
        <v/>
      </c>
      <c r="E36" s="413">
        <f t="shared" ca="1" si="3"/>
        <v>0</v>
      </c>
    </row>
    <row r="37" spans="1:11" ht="13">
      <c r="A37" s="138">
        <v>68</v>
      </c>
      <c r="B37" s="160">
        <f t="shared" si="4"/>
        <v>24</v>
      </c>
      <c r="C37" s="161" t="str">
        <f t="shared" ca="1" si="1"/>
        <v/>
      </c>
      <c r="D37" s="438" t="str">
        <f t="shared" ca="1" si="2"/>
        <v/>
      </c>
      <c r="E37" s="412">
        <f t="shared" ca="1" si="3"/>
        <v>0</v>
      </c>
    </row>
    <row r="38" spans="1:11" ht="13">
      <c r="A38" s="138">
        <v>69</v>
      </c>
      <c r="B38" s="157">
        <f t="shared" si="4"/>
        <v>25</v>
      </c>
      <c r="C38" s="158" t="str">
        <f t="shared" ca="1" si="1"/>
        <v/>
      </c>
      <c r="D38" s="439" t="str">
        <f t="shared" ca="1" si="2"/>
        <v/>
      </c>
      <c r="E38" s="413">
        <f t="shared" ca="1" si="3"/>
        <v>0</v>
      </c>
    </row>
    <row r="39" spans="1:11" ht="13">
      <c r="A39" s="138">
        <v>70</v>
      </c>
      <c r="B39" s="160">
        <f t="shared" si="4"/>
        <v>26</v>
      </c>
      <c r="C39" s="161" t="str">
        <f t="shared" ca="1" si="1"/>
        <v/>
      </c>
      <c r="D39" s="438" t="str">
        <f t="shared" ca="1" si="2"/>
        <v/>
      </c>
      <c r="E39" s="412">
        <f t="shared" ca="1" si="3"/>
        <v>0</v>
      </c>
    </row>
    <row r="40" spans="1:11" ht="13">
      <c r="A40" s="138">
        <v>71</v>
      </c>
      <c r="B40" s="157">
        <f t="shared" si="4"/>
        <v>27</v>
      </c>
      <c r="C40" s="158" t="str">
        <f t="shared" ca="1" si="1"/>
        <v/>
      </c>
      <c r="D40" s="439" t="str">
        <f t="shared" ca="1" si="2"/>
        <v/>
      </c>
      <c r="E40" s="413">
        <f t="shared" ref="E40:E58" ca="1" si="5">INDIRECT($C$1&amp;"!"&amp;VLOOKUP($C$2,mdr,2,0)&amp;A40)</f>
        <v>0</v>
      </c>
    </row>
    <row r="41" spans="1:11" ht="13">
      <c r="A41" s="138">
        <v>72</v>
      </c>
      <c r="B41" s="160">
        <f t="shared" si="4"/>
        <v>28</v>
      </c>
      <c r="C41" s="161" t="str">
        <f t="shared" ca="1" si="1"/>
        <v/>
      </c>
      <c r="D41" s="438" t="str">
        <f t="shared" ca="1" si="2"/>
        <v/>
      </c>
      <c r="E41" s="412">
        <f t="shared" ca="1" si="5"/>
        <v>0</v>
      </c>
    </row>
    <row r="42" spans="1:11" ht="13">
      <c r="A42" s="138">
        <v>73</v>
      </c>
      <c r="B42" s="157">
        <f t="shared" si="4"/>
        <v>29</v>
      </c>
      <c r="C42" s="158" t="str">
        <f t="shared" ca="1" si="1"/>
        <v/>
      </c>
      <c r="D42" s="439" t="str">
        <f t="shared" ca="1" si="2"/>
        <v/>
      </c>
      <c r="E42" s="413">
        <f t="shared" ca="1" si="5"/>
        <v>0</v>
      </c>
    </row>
    <row r="43" spans="1:11" ht="13">
      <c r="A43" s="138">
        <v>74</v>
      </c>
      <c r="B43" s="160">
        <f t="shared" si="4"/>
        <v>30</v>
      </c>
      <c r="C43" s="161" t="str">
        <f t="shared" ca="1" si="1"/>
        <v/>
      </c>
      <c r="D43" s="438" t="str">
        <f t="shared" ca="1" si="2"/>
        <v/>
      </c>
      <c r="E43" s="412">
        <f t="shared" ca="1" si="5"/>
        <v>0</v>
      </c>
    </row>
    <row r="44" spans="1:11" ht="13">
      <c r="A44" s="138">
        <v>75</v>
      </c>
      <c r="B44" s="375">
        <f t="shared" si="4"/>
        <v>31</v>
      </c>
      <c r="C44" s="376" t="str">
        <f t="shared" ca="1" si="1"/>
        <v/>
      </c>
      <c r="D44" s="440" t="str">
        <f t="shared" ca="1" si="2"/>
        <v/>
      </c>
      <c r="E44" s="449">
        <f t="shared" ca="1" si="5"/>
        <v>0</v>
      </c>
    </row>
    <row r="45" spans="1:11" ht="13">
      <c r="A45" s="138">
        <v>76</v>
      </c>
      <c r="B45" s="166">
        <f>B44+1</f>
        <v>32</v>
      </c>
      <c r="C45" s="167" t="str">
        <f t="shared" ca="1" si="1"/>
        <v/>
      </c>
      <c r="D45" s="441" t="str">
        <f t="shared" ca="1" si="2"/>
        <v/>
      </c>
      <c r="E45" s="414">
        <f t="shared" ca="1" si="5"/>
        <v>0</v>
      </c>
    </row>
    <row r="46" spans="1:11" ht="13">
      <c r="A46" s="138">
        <v>77</v>
      </c>
      <c r="B46" s="163">
        <f t="shared" si="4"/>
        <v>33</v>
      </c>
      <c r="C46" s="164" t="str">
        <f t="shared" ca="1" si="1"/>
        <v/>
      </c>
      <c r="D46" s="442" t="str">
        <f t="shared" ca="1" si="2"/>
        <v/>
      </c>
      <c r="E46" s="415">
        <f t="shared" ca="1" si="5"/>
        <v>0</v>
      </c>
    </row>
    <row r="47" spans="1:11" ht="13">
      <c r="A47" s="138">
        <v>78</v>
      </c>
      <c r="B47" s="166">
        <f t="shared" si="4"/>
        <v>34</v>
      </c>
      <c r="C47" s="167" t="str">
        <f t="shared" ca="1" si="1"/>
        <v/>
      </c>
      <c r="D47" s="441" t="str">
        <f t="shared" ca="1" si="2"/>
        <v/>
      </c>
      <c r="E47" s="414">
        <f t="shared" ca="1" si="5"/>
        <v>0</v>
      </c>
      <c r="J47" s="137"/>
      <c r="K47" s="137"/>
    </row>
    <row r="48" spans="1:11" ht="13">
      <c r="A48" s="138">
        <v>79</v>
      </c>
      <c r="B48" s="163">
        <f t="shared" si="4"/>
        <v>35</v>
      </c>
      <c r="C48" s="164" t="str">
        <f t="shared" ca="1" si="1"/>
        <v/>
      </c>
      <c r="D48" s="442" t="str">
        <f t="shared" ca="1" si="2"/>
        <v/>
      </c>
      <c r="E48" s="415">
        <f t="shared" ca="1" si="5"/>
        <v>0</v>
      </c>
    </row>
    <row r="49" spans="1:11">
      <c r="A49" s="138">
        <v>29</v>
      </c>
      <c r="B49" s="166">
        <f t="shared" si="4"/>
        <v>36</v>
      </c>
      <c r="C49" s="170" t="str">
        <f t="shared" ca="1" si="1"/>
        <v/>
      </c>
      <c r="D49" s="443" t="str">
        <f t="shared" ca="1" si="2"/>
        <v/>
      </c>
      <c r="E49" s="416">
        <f t="shared" ca="1" si="5"/>
        <v>0</v>
      </c>
    </row>
    <row r="50" spans="1:11" s="137" customFormat="1">
      <c r="A50" s="138">
        <v>28</v>
      </c>
      <c r="B50" s="163">
        <f t="shared" si="4"/>
        <v>37</v>
      </c>
      <c r="C50" s="172" t="str">
        <f t="shared" ca="1" si="1"/>
        <v/>
      </c>
      <c r="D50" s="444" t="str">
        <f t="shared" ca="1" si="2"/>
        <v/>
      </c>
      <c r="E50" s="417">
        <f t="shared" ca="1" si="5"/>
        <v>0</v>
      </c>
      <c r="F50" s="132"/>
      <c r="J50" s="132"/>
      <c r="K50" s="132"/>
    </row>
    <row r="51" spans="1:11" ht="13">
      <c r="A51" s="138">
        <v>81</v>
      </c>
      <c r="B51" s="166">
        <f t="shared" si="4"/>
        <v>38</v>
      </c>
      <c r="C51" s="167" t="str">
        <f t="shared" ca="1" si="1"/>
        <v/>
      </c>
      <c r="D51" s="441" t="str">
        <f t="shared" ca="1" si="2"/>
        <v/>
      </c>
      <c r="E51" s="414">
        <f t="shared" ca="1" si="5"/>
        <v>0</v>
      </c>
    </row>
    <row r="52" spans="1:11" ht="13">
      <c r="A52" s="138">
        <v>84</v>
      </c>
      <c r="B52" s="163">
        <f t="shared" si="4"/>
        <v>39</v>
      </c>
      <c r="C52" s="164" t="str">
        <f t="shared" ca="1" si="1"/>
        <v/>
      </c>
      <c r="D52" s="442" t="str">
        <f t="shared" ca="1" si="2"/>
        <v/>
      </c>
      <c r="E52" s="415">
        <f t="shared" ca="1" si="5"/>
        <v>0</v>
      </c>
    </row>
    <row r="53" spans="1:11" ht="13">
      <c r="A53" s="138">
        <v>85</v>
      </c>
      <c r="B53" s="166">
        <f t="shared" si="4"/>
        <v>40</v>
      </c>
      <c r="C53" s="167" t="str">
        <f t="shared" ca="1" si="1"/>
        <v/>
      </c>
      <c r="D53" s="441" t="str">
        <f t="shared" ca="1" si="2"/>
        <v/>
      </c>
      <c r="E53" s="414">
        <f t="shared" ca="1" si="5"/>
        <v>0</v>
      </c>
    </row>
    <row r="54" spans="1:11" ht="13">
      <c r="A54" s="138">
        <v>86</v>
      </c>
      <c r="B54" s="163">
        <f t="shared" si="4"/>
        <v>41</v>
      </c>
      <c r="C54" s="164" t="str">
        <f t="shared" ca="1" si="1"/>
        <v/>
      </c>
      <c r="D54" s="442" t="str">
        <f t="shared" ca="1" si="2"/>
        <v/>
      </c>
      <c r="E54" s="415">
        <f t="shared" ca="1" si="5"/>
        <v>0</v>
      </c>
    </row>
    <row r="55" spans="1:11" ht="13">
      <c r="A55" s="138">
        <v>87</v>
      </c>
      <c r="B55" s="174">
        <f t="shared" si="4"/>
        <v>42</v>
      </c>
      <c r="C55" s="175" t="str">
        <f t="shared" ca="1" si="1"/>
        <v/>
      </c>
      <c r="D55" s="445" t="str">
        <f t="shared" ca="1" si="2"/>
        <v/>
      </c>
      <c r="E55" s="418">
        <f t="shared" ca="1" si="5"/>
        <v>0</v>
      </c>
    </row>
    <row r="56" spans="1:11" ht="13">
      <c r="A56" s="138">
        <v>88</v>
      </c>
      <c r="B56" s="163">
        <f t="shared" si="4"/>
        <v>43</v>
      </c>
      <c r="C56" s="164" t="str">
        <f t="shared" ca="1" si="1"/>
        <v/>
      </c>
      <c r="D56" s="442" t="str">
        <f t="shared" ca="1" si="2"/>
        <v/>
      </c>
      <c r="E56" s="415">
        <f t="shared" ca="1" si="5"/>
        <v>0</v>
      </c>
    </row>
    <row r="57" spans="1:11" ht="13">
      <c r="A57" s="138">
        <v>89</v>
      </c>
      <c r="B57" s="166">
        <f t="shared" si="4"/>
        <v>44</v>
      </c>
      <c r="C57" s="167" t="str">
        <f t="shared" ca="1" si="1"/>
        <v/>
      </c>
      <c r="D57" s="441" t="str">
        <f t="shared" ca="1" si="2"/>
        <v/>
      </c>
      <c r="E57" s="414">
        <f t="shared" ca="1" si="5"/>
        <v>0</v>
      </c>
    </row>
    <row r="58" spans="1:11" ht="13">
      <c r="A58" s="138">
        <v>90</v>
      </c>
      <c r="B58" s="385">
        <f t="shared" si="4"/>
        <v>45</v>
      </c>
      <c r="C58" s="386" t="str">
        <f t="shared" ca="1" si="1"/>
        <v/>
      </c>
      <c r="D58" s="446" t="str">
        <f t="shared" ca="1" si="2"/>
        <v/>
      </c>
      <c r="E58" s="419">
        <f t="shared" ca="1" si="5"/>
        <v>0</v>
      </c>
    </row>
  </sheetData>
  <sheetProtection sheet="1" objects="1" scenarios="1" formatCells="0" formatColumns="0" formatRows="0"/>
  <phoneticPr fontId="9" type="noConversion"/>
  <printOptions horizontalCentered="1" verticalCentered="1"/>
  <pageMargins left="0.75000000000000011" right="0.75000000000000011" top="1" bottom="1" header="0.5" footer="0.5"/>
  <pageSetup paperSize="9" scale="80" orientation="portrait" horizontalDpi="4294967292" verticalDpi="4294967292"/>
  <extLst>
    <ext xmlns:mx="http://schemas.microsoft.com/office/mac/excel/2008/main" uri="{64002731-A6B0-56B0-2670-7721B7C09600}">
      <mx:PLV Mode="0" OnePage="0" WScale="10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3" sqref="G3:K3"/>
      <selection pane="topRight" activeCell="G3" sqref="G3:K3"/>
      <selection pane="bottomLeft" activeCell="G3" sqref="G3:K3"/>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168</v>
      </c>
      <c r="H1" s="234" t="str">
        <f>G1</f>
        <v>Q</v>
      </c>
      <c r="I1" s="234" t="str">
        <f t="shared" ref="I1:R2" si="0">H1</f>
        <v>Q</v>
      </c>
      <c r="J1" s="234" t="str">
        <f t="shared" si="0"/>
        <v>Q</v>
      </c>
      <c r="K1" s="234" t="str">
        <f t="shared" si="0"/>
        <v>Q</v>
      </c>
      <c r="L1" s="234" t="str">
        <f t="shared" si="0"/>
        <v>Q</v>
      </c>
      <c r="M1" s="234" t="str">
        <f t="shared" si="0"/>
        <v>Q</v>
      </c>
      <c r="N1" s="234" t="str">
        <f t="shared" si="0"/>
        <v>Q</v>
      </c>
      <c r="O1" s="234" t="str">
        <f t="shared" si="0"/>
        <v>Q</v>
      </c>
      <c r="P1" s="234" t="str">
        <f t="shared" si="0"/>
        <v>Q</v>
      </c>
      <c r="Q1" s="234" t="str">
        <f t="shared" si="0"/>
        <v>Q</v>
      </c>
      <c r="R1" s="234" t="str">
        <f t="shared" si="0"/>
        <v>Q</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ref="K7:R7" si="5">J7</f>
        <v>JA</v>
      </c>
      <c r="L7" s="215" t="str">
        <f t="shared" si="5"/>
        <v>JA</v>
      </c>
      <c r="M7" s="215" t="str">
        <f t="shared" si="5"/>
        <v>JA</v>
      </c>
      <c r="N7" s="215" t="str">
        <f t="shared" si="5"/>
        <v>JA</v>
      </c>
      <c r="O7" s="215" t="str">
        <f t="shared" si="5"/>
        <v>JA</v>
      </c>
      <c r="P7" s="215" t="str">
        <f t="shared" si="5"/>
        <v>JA</v>
      </c>
      <c r="Q7" s="215" t="str">
        <f t="shared" si="5"/>
        <v>JA</v>
      </c>
      <c r="R7" s="215" t="str">
        <f t="shared" si="5"/>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6">$G9</f>
        <v>2</v>
      </c>
      <c r="I9" s="244">
        <f t="shared" si="6"/>
        <v>2</v>
      </c>
      <c r="J9" s="244">
        <f t="shared" si="6"/>
        <v>2</v>
      </c>
      <c r="K9" s="244">
        <f t="shared" si="6"/>
        <v>2</v>
      </c>
      <c r="L9" s="244">
        <f t="shared" si="6"/>
        <v>2</v>
      </c>
      <c r="M9" s="244">
        <f t="shared" si="6"/>
        <v>2</v>
      </c>
      <c r="N9" s="244">
        <f t="shared" si="6"/>
        <v>2</v>
      </c>
      <c r="O9" s="244">
        <f t="shared" si="6"/>
        <v>2</v>
      </c>
      <c r="P9" s="244">
        <f t="shared" si="6"/>
        <v>2</v>
      </c>
      <c r="Q9" s="244">
        <f t="shared" si="6"/>
        <v>2</v>
      </c>
      <c r="R9" s="244">
        <f t="shared" si="6"/>
        <v>2</v>
      </c>
      <c r="T9" s="31"/>
      <c r="U9" s="31"/>
      <c r="V9" s="31"/>
      <c r="W9" s="31"/>
      <c r="X9" s="31"/>
      <c r="Y9" s="31"/>
    </row>
    <row r="10" spans="1:25" ht="12" customHeight="1">
      <c r="A10" s="474"/>
      <c r="B10" s="4">
        <f t="shared" si="3"/>
        <v>10</v>
      </c>
      <c r="C10" s="203"/>
      <c r="D10" s="204"/>
      <c r="E10" s="205"/>
      <c r="F10" s="67" t="s">
        <v>11</v>
      </c>
      <c r="G10" s="433"/>
      <c r="H10" s="245">
        <f t="shared" ref="H10:R14" si="7">G10</f>
        <v>0</v>
      </c>
      <c r="I10" s="245">
        <f t="shared" si="7"/>
        <v>0</v>
      </c>
      <c r="J10" s="245">
        <f t="shared" si="7"/>
        <v>0</v>
      </c>
      <c r="K10" s="245">
        <f t="shared" si="7"/>
        <v>0</v>
      </c>
      <c r="L10" s="245">
        <f t="shared" si="7"/>
        <v>0</v>
      </c>
      <c r="M10" s="245">
        <f t="shared" si="7"/>
        <v>0</v>
      </c>
      <c r="N10" s="245">
        <f t="shared" si="7"/>
        <v>0</v>
      </c>
      <c r="O10" s="245">
        <f t="shared" si="7"/>
        <v>0</v>
      </c>
      <c r="P10" s="245">
        <f t="shared" si="7"/>
        <v>0</v>
      </c>
      <c r="Q10" s="245">
        <f t="shared" si="7"/>
        <v>0</v>
      </c>
      <c r="R10" s="245">
        <f t="shared" si="7"/>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7"/>
        <v>0</v>
      </c>
      <c r="I11" s="247">
        <f t="shared" si="7"/>
        <v>0</v>
      </c>
      <c r="J11" s="247">
        <f t="shared" si="7"/>
        <v>0</v>
      </c>
      <c r="K11" s="247">
        <f t="shared" si="7"/>
        <v>0</v>
      </c>
      <c r="L11" s="247">
        <f t="shared" si="7"/>
        <v>0</v>
      </c>
      <c r="M11" s="247">
        <f t="shared" si="7"/>
        <v>0</v>
      </c>
      <c r="N11" s="247">
        <f t="shared" si="7"/>
        <v>0</v>
      </c>
      <c r="O11" s="247">
        <f t="shared" si="7"/>
        <v>0</v>
      </c>
      <c r="P11" s="247">
        <f t="shared" si="7"/>
        <v>0</v>
      </c>
      <c r="Q11" s="247">
        <f t="shared" si="7"/>
        <v>0</v>
      </c>
      <c r="R11" s="247">
        <f t="shared" si="7"/>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7"/>
        <v>0</v>
      </c>
      <c r="I12" s="293">
        <f t="shared" si="7"/>
        <v>0</v>
      </c>
      <c r="J12" s="293">
        <f t="shared" si="7"/>
        <v>0</v>
      </c>
      <c r="K12" s="293">
        <f t="shared" si="7"/>
        <v>0</v>
      </c>
      <c r="L12" s="293">
        <f t="shared" si="7"/>
        <v>0</v>
      </c>
      <c r="M12" s="293">
        <f t="shared" si="7"/>
        <v>0</v>
      </c>
      <c r="N12" s="293">
        <f t="shared" si="7"/>
        <v>0</v>
      </c>
      <c r="O12" s="293">
        <f t="shared" si="7"/>
        <v>0</v>
      </c>
      <c r="P12" s="293">
        <f t="shared" si="7"/>
        <v>0</v>
      </c>
      <c r="Q12" s="293">
        <f t="shared" si="7"/>
        <v>0</v>
      </c>
      <c r="R12" s="293">
        <f t="shared" si="7"/>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7"/>
        <v>0</v>
      </c>
      <c r="J13" s="81">
        <f t="shared" si="7"/>
        <v>0</v>
      </c>
      <c r="K13" s="81">
        <f t="shared" si="7"/>
        <v>0</v>
      </c>
      <c r="L13" s="81">
        <f t="shared" si="7"/>
        <v>0</v>
      </c>
      <c r="M13" s="81">
        <f t="shared" si="7"/>
        <v>0</v>
      </c>
      <c r="N13" s="81">
        <f t="shared" si="7"/>
        <v>0</v>
      </c>
      <c r="O13" s="81">
        <f t="shared" si="7"/>
        <v>0</v>
      </c>
      <c r="P13" s="81">
        <f t="shared" si="7"/>
        <v>0</v>
      </c>
      <c r="Q13" s="81">
        <f t="shared" si="7"/>
        <v>0</v>
      </c>
      <c r="R13" s="81">
        <f t="shared" si="7"/>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7"/>
        <v>0</v>
      </c>
      <c r="J14" s="81">
        <f t="shared" si="7"/>
        <v>0</v>
      </c>
      <c r="K14" s="81">
        <f t="shared" si="7"/>
        <v>0</v>
      </c>
      <c r="L14" s="81">
        <f t="shared" si="7"/>
        <v>0</v>
      </c>
      <c r="M14" s="81">
        <f t="shared" si="7"/>
        <v>0</v>
      </c>
      <c r="N14" s="81">
        <f t="shared" si="7"/>
        <v>0</v>
      </c>
      <c r="O14" s="81">
        <f t="shared" si="7"/>
        <v>0</v>
      </c>
      <c r="P14" s="81">
        <f t="shared" si="7"/>
        <v>0</v>
      </c>
      <c r="Q14" s="81">
        <f t="shared" si="7"/>
        <v>0</v>
      </c>
      <c r="R14" s="81">
        <f t="shared" si="7"/>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8">G15</f>
        <v>0</v>
      </c>
      <c r="I15" s="81">
        <f t="shared" si="8"/>
        <v>0</v>
      </c>
      <c r="J15" s="81">
        <f t="shared" si="8"/>
        <v>0</v>
      </c>
      <c r="K15" s="81">
        <f t="shared" si="8"/>
        <v>0</v>
      </c>
      <c r="L15" s="81">
        <f t="shared" si="8"/>
        <v>0</v>
      </c>
      <c r="M15" s="81">
        <f t="shared" si="8"/>
        <v>0</v>
      </c>
      <c r="N15" s="81">
        <f t="shared" si="8"/>
        <v>0</v>
      </c>
      <c r="O15" s="81">
        <f t="shared" si="8"/>
        <v>0</v>
      </c>
      <c r="P15" s="81">
        <f t="shared" si="8"/>
        <v>0</v>
      </c>
      <c r="Q15" s="81">
        <f t="shared" si="8"/>
        <v>0</v>
      </c>
      <c r="R15" s="81">
        <f t="shared" si="8"/>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8"/>
        <v>0</v>
      </c>
      <c r="J16" s="81">
        <f t="shared" si="8"/>
        <v>0</v>
      </c>
      <c r="K16" s="81">
        <f t="shared" si="8"/>
        <v>0</v>
      </c>
      <c r="L16" s="81">
        <f t="shared" si="8"/>
        <v>0</v>
      </c>
      <c r="M16" s="81">
        <f t="shared" si="8"/>
        <v>0</v>
      </c>
      <c r="N16" s="81">
        <f t="shared" si="8"/>
        <v>0</v>
      </c>
      <c r="O16" s="81">
        <f t="shared" si="8"/>
        <v>0</v>
      </c>
      <c r="P16" s="81">
        <f t="shared" si="8"/>
        <v>0</v>
      </c>
      <c r="Q16" s="81">
        <f t="shared" si="8"/>
        <v>0</v>
      </c>
      <c r="R16" s="81">
        <f t="shared" si="8"/>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8"/>
        <v>0</v>
      </c>
      <c r="I17" s="81">
        <f t="shared" si="8"/>
        <v>0</v>
      </c>
      <c r="J17" s="81">
        <f t="shared" si="8"/>
        <v>0</v>
      </c>
      <c r="K17" s="81">
        <f t="shared" si="8"/>
        <v>0</v>
      </c>
      <c r="L17" s="81">
        <f t="shared" si="8"/>
        <v>0</v>
      </c>
      <c r="M17" s="81">
        <f t="shared" si="8"/>
        <v>0</v>
      </c>
      <c r="N17" s="81">
        <f t="shared" si="8"/>
        <v>0</v>
      </c>
      <c r="O17" s="81">
        <f t="shared" si="8"/>
        <v>0</v>
      </c>
      <c r="P17" s="81">
        <f t="shared" si="8"/>
        <v>0</v>
      </c>
      <c r="Q17" s="81">
        <f t="shared" si="8"/>
        <v>0</v>
      </c>
      <c r="R17" s="81">
        <f t="shared" si="8"/>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8"/>
        <v>0</v>
      </c>
      <c r="I18" s="81">
        <f t="shared" si="8"/>
        <v>0</v>
      </c>
      <c r="J18" s="81">
        <f t="shared" si="8"/>
        <v>0</v>
      </c>
      <c r="K18" s="81">
        <f t="shared" si="8"/>
        <v>0</v>
      </c>
      <c r="L18" s="81">
        <f t="shared" si="8"/>
        <v>0</v>
      </c>
      <c r="M18" s="81">
        <f t="shared" si="8"/>
        <v>0</v>
      </c>
      <c r="N18" s="81">
        <f t="shared" si="8"/>
        <v>0</v>
      </c>
      <c r="O18" s="81">
        <f t="shared" si="8"/>
        <v>0</v>
      </c>
      <c r="P18" s="81">
        <f t="shared" si="8"/>
        <v>0</v>
      </c>
      <c r="Q18" s="81">
        <f t="shared" si="8"/>
        <v>0</v>
      </c>
      <c r="R18" s="81">
        <f t="shared" si="8"/>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8"/>
        <v>0</v>
      </c>
      <c r="I19" s="81">
        <f t="shared" si="8"/>
        <v>0</v>
      </c>
      <c r="J19" s="81">
        <f t="shared" si="8"/>
        <v>0</v>
      </c>
      <c r="K19" s="81">
        <f t="shared" si="8"/>
        <v>0</v>
      </c>
      <c r="L19" s="81">
        <f t="shared" si="8"/>
        <v>0</v>
      </c>
      <c r="M19" s="81">
        <f t="shared" si="8"/>
        <v>0</v>
      </c>
      <c r="N19" s="81">
        <f t="shared" si="8"/>
        <v>0</v>
      </c>
      <c r="O19" s="81">
        <f t="shared" si="8"/>
        <v>0</v>
      </c>
      <c r="P19" s="81">
        <f t="shared" si="8"/>
        <v>0</v>
      </c>
      <c r="Q19" s="81">
        <f t="shared" si="8"/>
        <v>0</v>
      </c>
      <c r="R19" s="81">
        <f t="shared" si="8"/>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8"/>
        <v>0</v>
      </c>
      <c r="I20" s="81">
        <f t="shared" si="8"/>
        <v>0</v>
      </c>
      <c r="J20" s="81">
        <f t="shared" si="8"/>
        <v>0</v>
      </c>
      <c r="K20" s="81">
        <f t="shared" si="8"/>
        <v>0</v>
      </c>
      <c r="L20" s="81">
        <f t="shared" si="8"/>
        <v>0</v>
      </c>
      <c r="M20" s="81">
        <f t="shared" si="8"/>
        <v>0</v>
      </c>
      <c r="N20" s="81">
        <f t="shared" si="8"/>
        <v>0</v>
      </c>
      <c r="O20" s="81">
        <f t="shared" si="8"/>
        <v>0</v>
      </c>
      <c r="P20" s="81">
        <f t="shared" si="8"/>
        <v>0</v>
      </c>
      <c r="Q20" s="81">
        <f t="shared" si="8"/>
        <v>0</v>
      </c>
      <c r="R20" s="81">
        <f t="shared" si="8"/>
        <v>0</v>
      </c>
      <c r="S20" s="5"/>
      <c r="T20" s="31"/>
      <c r="U20" s="31"/>
      <c r="V20" s="31"/>
      <c r="W20" s="31"/>
      <c r="X20" s="31"/>
      <c r="Y20" s="31"/>
    </row>
    <row r="21" spans="1:25" ht="24" customHeight="1">
      <c r="A21" s="296"/>
      <c r="B21" s="4">
        <f t="shared" si="3"/>
        <v>21</v>
      </c>
      <c r="C21" s="209"/>
      <c r="D21" s="210"/>
      <c r="E21" s="211"/>
      <c r="F21" s="68" t="s">
        <v>178</v>
      </c>
      <c r="G21" s="222"/>
      <c r="H21" s="81">
        <f t="shared" si="8"/>
        <v>0</v>
      </c>
      <c r="I21" s="81">
        <f t="shared" si="8"/>
        <v>0</v>
      </c>
      <c r="J21" s="81">
        <f t="shared" si="8"/>
        <v>0</v>
      </c>
      <c r="K21" s="81">
        <f t="shared" si="8"/>
        <v>0</v>
      </c>
      <c r="L21" s="81">
        <f t="shared" si="8"/>
        <v>0</v>
      </c>
      <c r="M21" s="81">
        <f t="shared" si="8"/>
        <v>0</v>
      </c>
      <c r="N21" s="81">
        <f t="shared" si="8"/>
        <v>0</v>
      </c>
      <c r="O21" s="81">
        <f t="shared" si="8"/>
        <v>0</v>
      </c>
      <c r="P21" s="81">
        <f t="shared" si="8"/>
        <v>0</v>
      </c>
      <c r="Q21" s="81">
        <f t="shared" si="8"/>
        <v>0</v>
      </c>
      <c r="R21" s="81">
        <f t="shared" si="8"/>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8"/>
        <v>0</v>
      </c>
      <c r="J22" s="82">
        <f t="shared" si="8"/>
        <v>0</v>
      </c>
      <c r="K22" s="82">
        <f t="shared" si="8"/>
        <v>0</v>
      </c>
      <c r="L22" s="82">
        <f t="shared" si="8"/>
        <v>0</v>
      </c>
      <c r="M22" s="82">
        <f t="shared" si="8"/>
        <v>0</v>
      </c>
      <c r="N22" s="82">
        <f t="shared" si="8"/>
        <v>0</v>
      </c>
      <c r="O22" s="82">
        <f>N22</f>
        <v>0</v>
      </c>
      <c r="P22" s="82">
        <f t="shared" si="8"/>
        <v>0</v>
      </c>
      <c r="Q22" s="82">
        <f t="shared" si="8"/>
        <v>0</v>
      </c>
      <c r="R22" s="82">
        <f t="shared" si="8"/>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194</v>
      </c>
      <c r="G25" s="470"/>
      <c r="H25" s="294">
        <f t="shared" ref="H25:O25" si="9">G25</f>
        <v>0</v>
      </c>
      <c r="I25" s="294">
        <f t="shared" si="9"/>
        <v>0</v>
      </c>
      <c r="J25" s="294">
        <f t="shared" si="9"/>
        <v>0</v>
      </c>
      <c r="K25" s="294">
        <f t="shared" si="9"/>
        <v>0</v>
      </c>
      <c r="L25" s="294">
        <f t="shared" si="9"/>
        <v>0</v>
      </c>
      <c r="M25" s="294">
        <f t="shared" si="9"/>
        <v>0</v>
      </c>
      <c r="N25" s="294">
        <f t="shared" si="9"/>
        <v>0</v>
      </c>
      <c r="O25" s="294">
        <f t="shared" si="9"/>
        <v>0</v>
      </c>
      <c r="P25" s="251"/>
      <c r="Q25" s="252"/>
      <c r="R25" s="252"/>
      <c r="S25" s="60" t="s">
        <v>185</v>
      </c>
      <c r="T25" s="31"/>
      <c r="U25" s="31"/>
      <c r="V25" s="31"/>
      <c r="W25" s="31"/>
      <c r="X25" s="31"/>
      <c r="Y25" s="31"/>
    </row>
    <row r="26" spans="1:25" ht="14" customHeight="1">
      <c r="A26" s="250"/>
      <c r="B26" s="4">
        <f t="shared" si="3"/>
        <v>26</v>
      </c>
      <c r="C26" s="209"/>
      <c r="D26" s="210"/>
      <c r="E26" s="211"/>
      <c r="F26" s="226" t="s">
        <v>244</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10">G28</f>
        <v>0</v>
      </c>
      <c r="I28" s="83">
        <f t="shared" si="10"/>
        <v>0</v>
      </c>
      <c r="J28" s="83">
        <f t="shared" si="10"/>
        <v>0</v>
      </c>
      <c r="K28" s="83">
        <f t="shared" si="10"/>
        <v>0</v>
      </c>
      <c r="L28" s="83">
        <f t="shared" si="10"/>
        <v>0</v>
      </c>
      <c r="M28" s="83">
        <f t="shared" si="10"/>
        <v>0</v>
      </c>
      <c r="N28" s="83">
        <f t="shared" si="10"/>
        <v>0</v>
      </c>
      <c r="O28" s="83">
        <f t="shared" si="10"/>
        <v>0</v>
      </c>
      <c r="P28" s="83">
        <f t="shared" si="10"/>
        <v>0</v>
      </c>
      <c r="Q28" s="83">
        <f t="shared" si="10"/>
        <v>0</v>
      </c>
      <c r="R28" s="83">
        <f t="shared" si="10"/>
        <v>0</v>
      </c>
      <c r="S28" s="2" t="s">
        <v>228</v>
      </c>
      <c r="T28" s="31"/>
      <c r="U28" s="31"/>
      <c r="V28" s="31"/>
      <c r="W28" s="31"/>
      <c r="X28" s="31"/>
      <c r="Y28" s="31"/>
    </row>
    <row r="29" spans="1:25" ht="14" customHeight="1">
      <c r="A29" s="475"/>
      <c r="B29" s="299">
        <f t="shared" si="3"/>
        <v>29</v>
      </c>
      <c r="C29" s="304"/>
      <c r="D29" s="305"/>
      <c r="E29" s="306"/>
      <c r="F29" s="227" t="s">
        <v>88</v>
      </c>
      <c r="G29" s="291"/>
      <c r="H29" s="84">
        <f t="shared" si="10"/>
        <v>0</v>
      </c>
      <c r="I29" s="84">
        <f t="shared" si="10"/>
        <v>0</v>
      </c>
      <c r="J29" s="84">
        <f t="shared" si="10"/>
        <v>0</v>
      </c>
      <c r="K29" s="84">
        <f t="shared" si="10"/>
        <v>0</v>
      </c>
      <c r="L29" s="84">
        <f t="shared" si="10"/>
        <v>0</v>
      </c>
      <c r="M29" s="84">
        <f t="shared" si="10"/>
        <v>0</v>
      </c>
      <c r="N29" s="84">
        <f t="shared" si="10"/>
        <v>0</v>
      </c>
      <c r="O29" s="84">
        <f t="shared" si="10"/>
        <v>0</v>
      </c>
      <c r="P29" s="84">
        <f t="shared" si="10"/>
        <v>0</v>
      </c>
      <c r="Q29" s="84">
        <f t="shared" si="10"/>
        <v>0</v>
      </c>
      <c r="R29" s="84">
        <f t="shared" si="10"/>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1">G3</f>
        <v>AUG 14</v>
      </c>
      <c r="H44" s="235" t="str">
        <f t="shared" si="11"/>
        <v>SEP14</v>
      </c>
      <c r="I44" s="235" t="str">
        <f t="shared" si="11"/>
        <v>OKT 14</v>
      </c>
      <c r="J44" s="235" t="str">
        <f t="shared" si="11"/>
        <v>NOV 14</v>
      </c>
      <c r="K44" s="235" t="str">
        <f t="shared" si="11"/>
        <v>DEC 14</v>
      </c>
      <c r="L44" s="235" t="str">
        <f t="shared" si="11"/>
        <v>JAN 15</v>
      </c>
      <c r="M44" s="235" t="str">
        <f t="shared" si="11"/>
        <v>FEB 15</v>
      </c>
      <c r="N44" s="235" t="str">
        <f t="shared" si="11"/>
        <v>MAR 15</v>
      </c>
      <c r="O44" s="235" t="str">
        <f t="shared" si="11"/>
        <v>APR 15</v>
      </c>
      <c r="P44" s="235" t="str">
        <f t="shared" si="11"/>
        <v>MAJ15</v>
      </c>
      <c r="Q44" s="235" t="str">
        <f t="shared" si="11"/>
        <v>JUN 15</v>
      </c>
      <c r="R44" s="235" t="str">
        <f t="shared" si="11"/>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2">ROUND(IF(AND(G$10&gt;0,G11&gt;0),ROUND((ROUND(VLOOKUP(G11,Skalalontabel12,G9,0)*G8,0))/12,2),0)*G10*G4,2)</f>
        <v>0</v>
      </c>
      <c r="H45" s="267">
        <f t="shared" si="12"/>
        <v>0</v>
      </c>
      <c r="I45" s="267">
        <f t="shared" si="12"/>
        <v>0</v>
      </c>
      <c r="J45" s="267">
        <f t="shared" si="12"/>
        <v>0</v>
      </c>
      <c r="K45" s="267">
        <f t="shared" si="12"/>
        <v>0</v>
      </c>
      <c r="L45" s="267">
        <f t="shared" si="12"/>
        <v>0</v>
      </c>
      <c r="M45" s="267">
        <f t="shared" si="12"/>
        <v>0</v>
      </c>
      <c r="N45" s="267">
        <f t="shared" si="12"/>
        <v>0</v>
      </c>
      <c r="O45" s="267">
        <f t="shared" si="12"/>
        <v>0</v>
      </c>
      <c r="P45" s="267">
        <f t="shared" si="12"/>
        <v>0</v>
      </c>
      <c r="Q45" s="267">
        <f t="shared" si="12"/>
        <v>0</v>
      </c>
      <c r="R45" s="267">
        <f t="shared" si="12"/>
        <v>0</v>
      </c>
      <c r="S45" s="51">
        <f t="shared" ref="S45:S75" si="13">SUM(G45:R45)</f>
        <v>0</v>
      </c>
      <c r="T45" s="31"/>
      <c r="U45" s="31"/>
      <c r="V45" s="31"/>
      <c r="W45" s="31"/>
      <c r="X45" s="31"/>
      <c r="Y45" s="31"/>
    </row>
    <row r="46" spans="1:25">
      <c r="A46" s="310"/>
      <c r="B46" s="314">
        <f t="shared" si="3"/>
        <v>46</v>
      </c>
      <c r="C46" s="330">
        <f t="shared" ref="C46:E56" si="14">(C12&lt;&gt;"")*1</f>
        <v>1</v>
      </c>
      <c r="D46" s="1">
        <f t="shared" si="14"/>
        <v>1</v>
      </c>
      <c r="E46" s="1">
        <f t="shared" si="14"/>
        <v>1</v>
      </c>
      <c r="F46" s="64" t="s">
        <v>161</v>
      </c>
      <c r="G46" s="268">
        <f>ROUND(IF(G12&gt;0,G12/12)*IF($D12&lt;&gt;"",G$10,1)*IF($E12&lt;&gt;"",G$8,1)*G4,2)</f>
        <v>0</v>
      </c>
      <c r="H46" s="268">
        <f t="shared" ref="H46:R46" si="15">ROUND(IF(H12&gt;0,H12/12)*IF($D12&lt;&gt;"",H$10,1)*IF($E12&lt;&gt;"",H$8,1)*H4,2)</f>
        <v>0</v>
      </c>
      <c r="I46" s="268">
        <f t="shared" si="15"/>
        <v>0</v>
      </c>
      <c r="J46" s="268">
        <f t="shared" si="15"/>
        <v>0</v>
      </c>
      <c r="K46" s="268">
        <f t="shared" si="15"/>
        <v>0</v>
      </c>
      <c r="L46" s="268">
        <f t="shared" si="15"/>
        <v>0</v>
      </c>
      <c r="M46" s="268">
        <f t="shared" si="15"/>
        <v>0</v>
      </c>
      <c r="N46" s="268">
        <f t="shared" si="15"/>
        <v>0</v>
      </c>
      <c r="O46" s="268">
        <f t="shared" si="15"/>
        <v>0</v>
      </c>
      <c r="P46" s="268">
        <f t="shared" si="15"/>
        <v>0</v>
      </c>
      <c r="Q46" s="268">
        <f t="shared" si="15"/>
        <v>0</v>
      </c>
      <c r="R46" s="268">
        <f t="shared" si="15"/>
        <v>0</v>
      </c>
      <c r="S46" s="47">
        <f t="shared" si="13"/>
        <v>0</v>
      </c>
      <c r="T46" s="31"/>
      <c r="U46" s="31"/>
      <c r="V46" s="31"/>
      <c r="W46" s="31"/>
      <c r="X46" s="31"/>
      <c r="Y46" s="31"/>
    </row>
    <row r="47" spans="1:25">
      <c r="A47" s="310"/>
      <c r="B47" s="314">
        <f t="shared" si="3"/>
        <v>47</v>
      </c>
      <c r="C47" s="330">
        <f t="shared" si="14"/>
        <v>1</v>
      </c>
      <c r="D47" s="1">
        <f t="shared" si="14"/>
        <v>0</v>
      </c>
      <c r="E47" s="1">
        <f t="shared" si="14"/>
        <v>1</v>
      </c>
      <c r="F47" s="64" t="s">
        <v>224</v>
      </c>
      <c r="G47" s="268">
        <f>ROUND(IF(AND(G$10&gt;0,G13&gt;0),G13/12)*IF($D13&lt;&gt;"",G$10,1)*IF($E13&lt;&gt;"",G$8,1)*G4,2)</f>
        <v>0</v>
      </c>
      <c r="H47" s="268">
        <f t="shared" ref="H47:R47" si="16">ROUND(IF(AND(H$10&gt;0,H13&gt;0),H13/12)*IF($D13&lt;&gt;"",H$10,1)*IF($E13&lt;&gt;"",H$8,1)*H4,2)</f>
        <v>0</v>
      </c>
      <c r="I47" s="268">
        <f t="shared" si="16"/>
        <v>0</v>
      </c>
      <c r="J47" s="268">
        <f t="shared" si="16"/>
        <v>0</v>
      </c>
      <c r="K47" s="268">
        <f t="shared" si="16"/>
        <v>0</v>
      </c>
      <c r="L47" s="268">
        <f t="shared" si="16"/>
        <v>0</v>
      </c>
      <c r="M47" s="268">
        <f t="shared" si="16"/>
        <v>0</v>
      </c>
      <c r="N47" s="268">
        <f t="shared" si="16"/>
        <v>0</v>
      </c>
      <c r="O47" s="268">
        <f t="shared" si="16"/>
        <v>0</v>
      </c>
      <c r="P47" s="268">
        <f t="shared" si="16"/>
        <v>0</v>
      </c>
      <c r="Q47" s="268">
        <f t="shared" si="16"/>
        <v>0</v>
      </c>
      <c r="R47" s="268">
        <f t="shared" si="16"/>
        <v>0</v>
      </c>
      <c r="S47" s="47">
        <f t="shared" si="13"/>
        <v>0</v>
      </c>
      <c r="T47" s="31"/>
      <c r="U47" s="31"/>
      <c r="V47" s="31"/>
      <c r="W47" s="31"/>
      <c r="X47" s="31"/>
      <c r="Y47" s="31"/>
    </row>
    <row r="48" spans="1:25">
      <c r="A48" s="310"/>
      <c r="B48" s="314">
        <f t="shared" si="3"/>
        <v>48</v>
      </c>
      <c r="C48" s="330">
        <f t="shared" si="14"/>
        <v>1</v>
      </c>
      <c r="D48" s="1">
        <f t="shared" si="14"/>
        <v>0</v>
      </c>
      <c r="E48" s="1">
        <f t="shared" si="14"/>
        <v>1</v>
      </c>
      <c r="F48" s="64" t="s">
        <v>237</v>
      </c>
      <c r="G48" s="268">
        <f>ROUND(IF(AND(G$10&gt;0,G14&gt;0),G14/12)*IF($D14&lt;&gt;"",G$10,1)*IF($E14&lt;&gt;"",G$8,1)*G4,2)</f>
        <v>0</v>
      </c>
      <c r="H48" s="268">
        <f t="shared" ref="H48:R48" si="17">ROUND(IF(AND(H$10&gt;0,H14&gt;0),H14/12)*IF($D14&lt;&gt;"",H$10,1)*IF($E14&lt;&gt;"",H$8,1)*H4,2)</f>
        <v>0</v>
      </c>
      <c r="I48" s="268">
        <f t="shared" si="17"/>
        <v>0</v>
      </c>
      <c r="J48" s="268">
        <f t="shared" si="17"/>
        <v>0</v>
      </c>
      <c r="K48" s="268">
        <f t="shared" si="17"/>
        <v>0</v>
      </c>
      <c r="L48" s="268">
        <f t="shared" si="17"/>
        <v>0</v>
      </c>
      <c r="M48" s="268">
        <f t="shared" si="17"/>
        <v>0</v>
      </c>
      <c r="N48" s="268">
        <f t="shared" si="17"/>
        <v>0</v>
      </c>
      <c r="O48" s="268">
        <f t="shared" si="17"/>
        <v>0</v>
      </c>
      <c r="P48" s="268">
        <f t="shared" si="17"/>
        <v>0</v>
      </c>
      <c r="Q48" s="268">
        <f t="shared" si="17"/>
        <v>0</v>
      </c>
      <c r="R48" s="268">
        <f t="shared" si="17"/>
        <v>0</v>
      </c>
      <c r="S48" s="47">
        <f t="shared" si="13"/>
        <v>0</v>
      </c>
      <c r="T48" s="31"/>
      <c r="U48" s="31"/>
      <c r="V48" s="31"/>
      <c r="W48" s="31"/>
      <c r="X48" s="31"/>
      <c r="Y48" s="31"/>
    </row>
    <row r="49" spans="1:25">
      <c r="A49" s="310"/>
      <c r="B49" s="314">
        <f t="shared" si="3"/>
        <v>49</v>
      </c>
      <c r="C49" s="330">
        <f t="shared" si="14"/>
        <v>1</v>
      </c>
      <c r="D49" s="1">
        <f t="shared" si="14"/>
        <v>0</v>
      </c>
      <c r="E49" s="1">
        <f t="shared" si="14"/>
        <v>1</v>
      </c>
      <c r="F49" s="64" t="s">
        <v>77</v>
      </c>
      <c r="G49" s="268">
        <f>ROUND(IF(AND(G$10&gt;0,G15&gt;0),G15/12)*IF($D15&lt;&gt;"",G$10,1)*IF($E15&lt;&gt;"",G$8,1)*G4,2)</f>
        <v>0</v>
      </c>
      <c r="H49" s="268">
        <f t="shared" ref="H49:R49" si="18">ROUND(IF(AND(H$10&gt;0,H15&gt;0),H15/12)*IF($D15&lt;&gt;"",H$10,1)*IF($E15&lt;&gt;"",H$8,1)*H4,2)</f>
        <v>0</v>
      </c>
      <c r="I49" s="268">
        <f t="shared" si="18"/>
        <v>0</v>
      </c>
      <c r="J49" s="268">
        <f t="shared" si="18"/>
        <v>0</v>
      </c>
      <c r="K49" s="268">
        <f t="shared" si="18"/>
        <v>0</v>
      </c>
      <c r="L49" s="268">
        <f t="shared" si="18"/>
        <v>0</v>
      </c>
      <c r="M49" s="268">
        <f t="shared" si="18"/>
        <v>0</v>
      </c>
      <c r="N49" s="268">
        <f t="shared" si="18"/>
        <v>0</v>
      </c>
      <c r="O49" s="268">
        <f t="shared" si="18"/>
        <v>0</v>
      </c>
      <c r="P49" s="268">
        <f t="shared" si="18"/>
        <v>0</v>
      </c>
      <c r="Q49" s="268">
        <f t="shared" si="18"/>
        <v>0</v>
      </c>
      <c r="R49" s="268">
        <f t="shared" si="18"/>
        <v>0</v>
      </c>
      <c r="S49" s="47">
        <f t="shared" si="13"/>
        <v>0</v>
      </c>
      <c r="T49" s="31"/>
      <c r="U49" s="31"/>
      <c r="V49" s="31"/>
      <c r="W49" s="31"/>
      <c r="X49" s="31"/>
      <c r="Y49" s="31"/>
    </row>
    <row r="50" spans="1:25">
      <c r="A50" s="310"/>
      <c r="B50" s="314">
        <f t="shared" si="3"/>
        <v>50</v>
      </c>
      <c r="C50" s="330">
        <f t="shared" si="14"/>
        <v>1</v>
      </c>
      <c r="D50" s="1">
        <f t="shared" si="14"/>
        <v>0</v>
      </c>
      <c r="E50" s="1">
        <f t="shared" si="14"/>
        <v>1</v>
      </c>
      <c r="F50" s="64" t="s">
        <v>78</v>
      </c>
      <c r="G50" s="268">
        <f>ROUND(IF(AND(G$10&gt;0,G16&gt;0),G16/12)*IF($D16&lt;&gt;"",G$10,1)*IF($E16&lt;&gt;"",G$8,1)*G4,2)</f>
        <v>0</v>
      </c>
      <c r="H50" s="268">
        <f t="shared" ref="H50:R50" si="19">ROUND(IF(AND(H$10&gt;0,H16&gt;0),H16/12)*IF($D16&lt;&gt;"",H$10,1)*IF($E16&lt;&gt;"",H$8,1)*H4,2)</f>
        <v>0</v>
      </c>
      <c r="I50" s="268">
        <f t="shared" si="19"/>
        <v>0</v>
      </c>
      <c r="J50" s="268">
        <f t="shared" si="19"/>
        <v>0</v>
      </c>
      <c r="K50" s="268">
        <f t="shared" si="19"/>
        <v>0</v>
      </c>
      <c r="L50" s="268">
        <f t="shared" si="19"/>
        <v>0</v>
      </c>
      <c r="M50" s="268">
        <f t="shared" si="19"/>
        <v>0</v>
      </c>
      <c r="N50" s="268">
        <f t="shared" si="19"/>
        <v>0</v>
      </c>
      <c r="O50" s="268">
        <f t="shared" si="19"/>
        <v>0</v>
      </c>
      <c r="P50" s="268">
        <f t="shared" si="19"/>
        <v>0</v>
      </c>
      <c r="Q50" s="268">
        <f t="shared" si="19"/>
        <v>0</v>
      </c>
      <c r="R50" s="268">
        <f t="shared" si="19"/>
        <v>0</v>
      </c>
      <c r="S50" s="47">
        <f t="shared" si="13"/>
        <v>0</v>
      </c>
      <c r="T50" s="31"/>
      <c r="U50" s="31"/>
      <c r="V50" s="31"/>
      <c r="W50" s="31"/>
      <c r="X50" s="31"/>
      <c r="Y50" s="31"/>
    </row>
    <row r="51" spans="1:25">
      <c r="A51" s="310"/>
      <c r="B51" s="314">
        <f t="shared" si="3"/>
        <v>51</v>
      </c>
      <c r="C51" s="330">
        <f t="shared" si="14"/>
        <v>1</v>
      </c>
      <c r="D51" s="1">
        <f t="shared" si="14"/>
        <v>1</v>
      </c>
      <c r="E51" s="1">
        <f t="shared" si="14"/>
        <v>1</v>
      </c>
      <c r="F51" s="64" t="s">
        <v>79</v>
      </c>
      <c r="G51" s="268">
        <f>ROUND(IF(AND(G$10&gt;0,G17&gt;0),G17/12)*IF($D17&lt;&gt;"",G$10,1)*IF($E17&lt;&gt;"",G$8,1)*G4,2)</f>
        <v>0</v>
      </c>
      <c r="H51" s="268">
        <f t="shared" ref="H51:R51" si="20">ROUND(IF(AND(H$10&gt;0,H17&gt;0),H17/12)*IF($D17&lt;&gt;"",H$10,1)*IF($E17&lt;&gt;"",H$8,1)*H4,2)</f>
        <v>0</v>
      </c>
      <c r="I51" s="268">
        <f t="shared" si="20"/>
        <v>0</v>
      </c>
      <c r="J51" s="268">
        <f t="shared" si="20"/>
        <v>0</v>
      </c>
      <c r="K51" s="268">
        <f t="shared" si="20"/>
        <v>0</v>
      </c>
      <c r="L51" s="268">
        <f t="shared" si="20"/>
        <v>0</v>
      </c>
      <c r="M51" s="268">
        <f t="shared" si="20"/>
        <v>0</v>
      </c>
      <c r="N51" s="268">
        <f t="shared" si="20"/>
        <v>0</v>
      </c>
      <c r="O51" s="268">
        <f t="shared" si="20"/>
        <v>0</v>
      </c>
      <c r="P51" s="268">
        <f t="shared" si="20"/>
        <v>0</v>
      </c>
      <c r="Q51" s="268">
        <f t="shared" si="20"/>
        <v>0</v>
      </c>
      <c r="R51" s="268">
        <f t="shared" si="20"/>
        <v>0</v>
      </c>
      <c r="S51" s="47">
        <f t="shared" si="13"/>
        <v>0</v>
      </c>
      <c r="T51" s="31"/>
      <c r="U51" s="31"/>
      <c r="V51" s="31"/>
      <c r="W51" s="31"/>
      <c r="X51" s="31"/>
      <c r="Y51" s="31"/>
    </row>
    <row r="52" spans="1:25">
      <c r="A52" s="310"/>
      <c r="B52" s="314">
        <f t="shared" si="3"/>
        <v>52</v>
      </c>
      <c r="C52" s="330">
        <f t="shared" si="14"/>
        <v>1</v>
      </c>
      <c r="D52" s="1">
        <f t="shared" si="14"/>
        <v>1</v>
      </c>
      <c r="E52" s="1">
        <f t="shared" si="14"/>
        <v>1</v>
      </c>
      <c r="F52" s="64" t="s">
        <v>80</v>
      </c>
      <c r="G52" s="268">
        <f>ROUND(IF(AND(G$10&gt;0,G18&gt;0),G18/12)*IF($D18&lt;&gt;"",G$10,1)*IF($E18&lt;&gt;"",G$8,1)*G4,2)</f>
        <v>0</v>
      </c>
      <c r="H52" s="268">
        <f t="shared" ref="H52:R52" si="21">ROUND(IF(AND(H$10&gt;0,H18&gt;0),H18/12)*IF($D18&lt;&gt;"",H$10,1)*IF($E18&lt;&gt;"",H$8,1)*H4,2)</f>
        <v>0</v>
      </c>
      <c r="I52" s="268">
        <f t="shared" si="21"/>
        <v>0</v>
      </c>
      <c r="J52" s="268">
        <f t="shared" si="21"/>
        <v>0</v>
      </c>
      <c r="K52" s="268">
        <f t="shared" si="21"/>
        <v>0</v>
      </c>
      <c r="L52" s="268">
        <f t="shared" si="21"/>
        <v>0</v>
      </c>
      <c r="M52" s="268">
        <f t="shared" si="21"/>
        <v>0</v>
      </c>
      <c r="N52" s="268">
        <f t="shared" si="21"/>
        <v>0</v>
      </c>
      <c r="O52" s="268">
        <f t="shared" si="21"/>
        <v>0</v>
      </c>
      <c r="P52" s="268">
        <f t="shared" si="21"/>
        <v>0</v>
      </c>
      <c r="Q52" s="268">
        <f t="shared" si="21"/>
        <v>0</v>
      </c>
      <c r="R52" s="268">
        <f t="shared" si="21"/>
        <v>0</v>
      </c>
      <c r="S52" s="47">
        <f t="shared" si="13"/>
        <v>0</v>
      </c>
      <c r="T52" s="31"/>
      <c r="U52" s="31"/>
      <c r="V52" s="31"/>
      <c r="W52" s="31"/>
      <c r="X52" s="31"/>
      <c r="Y52" s="31"/>
    </row>
    <row r="53" spans="1:25">
      <c r="A53" s="310"/>
      <c r="B53" s="314">
        <f t="shared" si="3"/>
        <v>53</v>
      </c>
      <c r="C53" s="330">
        <f t="shared" si="14"/>
        <v>1</v>
      </c>
      <c r="D53" s="1">
        <f t="shared" si="14"/>
        <v>1</v>
      </c>
      <c r="E53" s="1">
        <f t="shared" si="14"/>
        <v>1</v>
      </c>
      <c r="F53" s="64" t="s">
        <v>81</v>
      </c>
      <c r="G53" s="268">
        <f>ROUND(IF(AND(G$10&gt;0,G19&gt;0),G19/12)*IF($D19&lt;&gt;"",G$10,1)*IF($E19&lt;&gt;"",G$8,1)*G$4,2)</f>
        <v>0</v>
      </c>
      <c r="H53" s="268">
        <f t="shared" ref="H53:R53" si="22">ROUND(IF(AND(H$10&gt;0,H19&gt;0),H19/12)*IF($D19&lt;&gt;"",H$10,1)*IF($E19&lt;&gt;"",H$8,1)*H$4,2)</f>
        <v>0</v>
      </c>
      <c r="I53" s="268">
        <f t="shared" si="22"/>
        <v>0</v>
      </c>
      <c r="J53" s="268">
        <f t="shared" si="22"/>
        <v>0</v>
      </c>
      <c r="K53" s="268">
        <f t="shared" si="22"/>
        <v>0</v>
      </c>
      <c r="L53" s="268">
        <f t="shared" si="22"/>
        <v>0</v>
      </c>
      <c r="M53" s="268">
        <f t="shared" si="22"/>
        <v>0</v>
      </c>
      <c r="N53" s="268">
        <f t="shared" si="22"/>
        <v>0</v>
      </c>
      <c r="O53" s="268">
        <f t="shared" si="22"/>
        <v>0</v>
      </c>
      <c r="P53" s="268">
        <f t="shared" si="22"/>
        <v>0</v>
      </c>
      <c r="Q53" s="268">
        <f t="shared" si="22"/>
        <v>0</v>
      </c>
      <c r="R53" s="268">
        <f t="shared" si="22"/>
        <v>0</v>
      </c>
      <c r="S53" s="47">
        <f t="shared" si="13"/>
        <v>0</v>
      </c>
      <c r="T53" s="31"/>
      <c r="U53" s="31"/>
      <c r="V53" s="31"/>
      <c r="W53" s="31"/>
      <c r="X53" s="31"/>
      <c r="Y53" s="31"/>
    </row>
    <row r="54" spans="1:25">
      <c r="A54" s="310"/>
      <c r="B54" s="314">
        <f t="shared" si="3"/>
        <v>54</v>
      </c>
      <c r="C54" s="330">
        <f t="shared" si="14"/>
        <v>1</v>
      </c>
      <c r="D54" s="1">
        <f t="shared" si="14"/>
        <v>1</v>
      </c>
      <c r="E54" s="1">
        <f t="shared" si="14"/>
        <v>1</v>
      </c>
      <c r="F54" s="64" t="s">
        <v>162</v>
      </c>
      <c r="G54" s="268">
        <f>ROUND(IF(AND(G$10&gt;0,G20&gt;0),G20/12)*IF($D20&lt;&gt;"",G$10,1)*IF($E20&lt;&gt;"",G$8,1)*G$4,2)</f>
        <v>0</v>
      </c>
      <c r="H54" s="268">
        <f t="shared" ref="H54:R54" si="23">ROUND(IF(AND(H$10&gt;0,H20&gt;0),H20/12)*IF($D20&lt;&gt;"",H$10,1)*IF($E20&lt;&gt;"",H$8,1)*H$4,2)</f>
        <v>0</v>
      </c>
      <c r="I54" s="268">
        <f t="shared" si="23"/>
        <v>0</v>
      </c>
      <c r="J54" s="268">
        <f t="shared" si="23"/>
        <v>0</v>
      </c>
      <c r="K54" s="268">
        <f t="shared" si="23"/>
        <v>0</v>
      </c>
      <c r="L54" s="268">
        <f t="shared" si="23"/>
        <v>0</v>
      </c>
      <c r="M54" s="268">
        <f t="shared" si="23"/>
        <v>0</v>
      </c>
      <c r="N54" s="268">
        <f t="shared" si="23"/>
        <v>0</v>
      </c>
      <c r="O54" s="268">
        <f t="shared" si="23"/>
        <v>0</v>
      </c>
      <c r="P54" s="268">
        <f t="shared" si="23"/>
        <v>0</v>
      </c>
      <c r="Q54" s="268">
        <f t="shared" si="23"/>
        <v>0</v>
      </c>
      <c r="R54" s="268">
        <f t="shared" si="23"/>
        <v>0</v>
      </c>
      <c r="S54" s="47">
        <f t="shared" si="13"/>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4">ROUND(IF(AND(H$10&gt;0,H21&gt;0),H21)*IF($D21&lt;&gt;"",H$10,1)*IF($E21&lt;&gt;"",H$8,1)*H$4,2)</f>
        <v>0</v>
      </c>
      <c r="I55" s="268">
        <f t="shared" si="24"/>
        <v>0</v>
      </c>
      <c r="J55" s="268">
        <f t="shared" si="24"/>
        <v>0</v>
      </c>
      <c r="K55" s="268">
        <f t="shared" si="24"/>
        <v>0</v>
      </c>
      <c r="L55" s="268">
        <f t="shared" si="24"/>
        <v>0</v>
      </c>
      <c r="M55" s="268">
        <f t="shared" si="24"/>
        <v>0</v>
      </c>
      <c r="N55" s="268">
        <f t="shared" si="24"/>
        <v>0</v>
      </c>
      <c r="O55" s="268">
        <f t="shared" si="24"/>
        <v>0</v>
      </c>
      <c r="P55" s="268">
        <f t="shared" si="24"/>
        <v>0</v>
      </c>
      <c r="Q55" s="268">
        <f t="shared" si="24"/>
        <v>0</v>
      </c>
      <c r="R55" s="268">
        <f t="shared" si="24"/>
        <v>0</v>
      </c>
      <c r="S55" s="47">
        <f t="shared" si="13"/>
        <v>0</v>
      </c>
      <c r="T55" s="31"/>
      <c r="U55" s="31"/>
      <c r="V55" s="31"/>
      <c r="W55" s="31"/>
      <c r="X55" s="31"/>
      <c r="Y55" s="31"/>
    </row>
    <row r="56" spans="1:25">
      <c r="A56" s="310"/>
      <c r="B56" s="314">
        <f t="shared" si="3"/>
        <v>56</v>
      </c>
      <c r="C56" s="330"/>
      <c r="D56" s="1">
        <f>(D22&lt;&gt;"")*1</f>
        <v>0</v>
      </c>
      <c r="E56" s="1">
        <f t="shared" si="14"/>
        <v>1</v>
      </c>
      <c r="F56" s="64" t="s">
        <v>163</v>
      </c>
      <c r="G56" s="268">
        <f>ROUND(IF(AND(G$10&gt;0,G22&gt;0),G22)*IF($D22&lt;&gt;"",G$10,1)*IF($E22&lt;&gt;"",G$8,1)*G$4,2)</f>
        <v>0</v>
      </c>
      <c r="H56" s="268">
        <f t="shared" ref="H56:R56" si="25">ROUND(IF(AND(H$10&gt;0,H22&gt;0),H22)*IF($D22&lt;&gt;"",H$10,1)*IF($E22&lt;&gt;"",H$8,1)*H$4,2)</f>
        <v>0</v>
      </c>
      <c r="I56" s="268">
        <f t="shared" si="25"/>
        <v>0</v>
      </c>
      <c r="J56" s="268">
        <f t="shared" si="25"/>
        <v>0</v>
      </c>
      <c r="K56" s="268">
        <f t="shared" si="25"/>
        <v>0</v>
      </c>
      <c r="L56" s="268">
        <f t="shared" si="25"/>
        <v>0</v>
      </c>
      <c r="M56" s="268">
        <f t="shared" si="25"/>
        <v>0</v>
      </c>
      <c r="N56" s="268">
        <f t="shared" si="25"/>
        <v>0</v>
      </c>
      <c r="O56" s="268">
        <f t="shared" si="25"/>
        <v>0</v>
      </c>
      <c r="P56" s="268">
        <f t="shared" si="25"/>
        <v>0</v>
      </c>
      <c r="Q56" s="268">
        <f t="shared" si="25"/>
        <v>0</v>
      </c>
      <c r="R56" s="268">
        <f t="shared" si="25"/>
        <v>0</v>
      </c>
      <c r="S56" s="47">
        <f t="shared" si="13"/>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6">-ROUND((MAX(0,MIN(H23,H24*1))+H27)*IF(H7="JA",4.62%,4.8%)*SUM(H45:H56)*H$4,2)</f>
        <v>0</v>
      </c>
      <c r="I57" s="269">
        <f t="shared" si="26"/>
        <v>0</v>
      </c>
      <c r="J57" s="269">
        <f t="shared" si="26"/>
        <v>0</v>
      </c>
      <c r="K57" s="269">
        <f t="shared" si="26"/>
        <v>0</v>
      </c>
      <c r="L57" s="269">
        <f t="shared" si="26"/>
        <v>0</v>
      </c>
      <c r="M57" s="269">
        <f t="shared" si="26"/>
        <v>0</v>
      </c>
      <c r="N57" s="269">
        <f t="shared" si="26"/>
        <v>0</v>
      </c>
      <c r="O57" s="269">
        <f t="shared" si="26"/>
        <v>0</v>
      </c>
      <c r="P57" s="269">
        <f t="shared" si="26"/>
        <v>0</v>
      </c>
      <c r="Q57" s="269">
        <f t="shared" si="26"/>
        <v>0</v>
      </c>
      <c r="R57" s="269">
        <f t="shared" si="26"/>
        <v>0</v>
      </c>
      <c r="S57" s="47">
        <f t="shared" si="13"/>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7">ROUND(IF(LEFT(H7)="N",(H25-H10)*4.8%*H93*MAX((H23-H24),0)*H94,(H25-H10)*4.62%*H93*MAX((H23-H24),0))*H$4,2)</f>
        <v>0</v>
      </c>
      <c r="I58" s="269">
        <f t="shared" si="27"/>
        <v>0</v>
      </c>
      <c r="J58" s="269">
        <f t="shared" si="27"/>
        <v>0</v>
      </c>
      <c r="K58" s="269">
        <f t="shared" si="27"/>
        <v>0</v>
      </c>
      <c r="L58" s="269">
        <f t="shared" si="27"/>
        <v>0</v>
      </c>
      <c r="M58" s="269">
        <f t="shared" si="27"/>
        <v>0</v>
      </c>
      <c r="N58" s="269">
        <f t="shared" si="27"/>
        <v>0</v>
      </c>
      <c r="O58" s="269">
        <f t="shared" si="27"/>
        <v>0</v>
      </c>
      <c r="P58" s="269">
        <f t="shared" si="27"/>
        <v>0</v>
      </c>
      <c r="Q58" s="269">
        <f t="shared" si="27"/>
        <v>0</v>
      </c>
      <c r="R58" s="269">
        <f t="shared" si="27"/>
        <v>0</v>
      </c>
      <c r="S58" s="47">
        <f t="shared" si="13"/>
        <v>0</v>
      </c>
      <c r="T58" s="31"/>
      <c r="U58" s="31"/>
      <c r="V58" s="31"/>
      <c r="W58" s="31"/>
      <c r="X58" s="31"/>
      <c r="Y58" s="31"/>
    </row>
    <row r="59" spans="1:25">
      <c r="A59" s="310"/>
      <c r="B59" s="314">
        <f t="shared" si="3"/>
        <v>59</v>
      </c>
      <c r="C59" s="330"/>
      <c r="D59" s="1"/>
      <c r="E59" s="1"/>
      <c r="F59" s="64" t="s">
        <v>82</v>
      </c>
      <c r="G59" s="268">
        <f t="shared" ref="G59:O59" si="28">SUM(G34:G43)+MAX(G33-8000,0)</f>
        <v>0</v>
      </c>
      <c r="H59" s="268">
        <f t="shared" si="28"/>
        <v>0</v>
      </c>
      <c r="I59" s="268">
        <f t="shared" si="28"/>
        <v>0</v>
      </c>
      <c r="J59" s="268">
        <f t="shared" si="28"/>
        <v>0</v>
      </c>
      <c r="K59" s="268">
        <f t="shared" si="28"/>
        <v>0</v>
      </c>
      <c r="L59" s="268">
        <f t="shared" si="28"/>
        <v>0</v>
      </c>
      <c r="M59" s="268">
        <f t="shared" si="28"/>
        <v>0</v>
      </c>
      <c r="N59" s="268">
        <f t="shared" si="28"/>
        <v>0</v>
      </c>
      <c r="O59" s="268">
        <f t="shared" si="28"/>
        <v>0</v>
      </c>
      <c r="P59" s="268">
        <f>SUM(P34:P43)+MAX(P33-8000,0)</f>
        <v>0</v>
      </c>
      <c r="Q59" s="268">
        <f>SUM(Q32:Q43)+MAX(Q33-8000,0)</f>
        <v>0</v>
      </c>
      <c r="R59" s="268">
        <f>SUM(R32:R43)+MAX(R33-8000,0)</f>
        <v>0</v>
      </c>
      <c r="S59" s="47">
        <f t="shared" si="13"/>
        <v>0</v>
      </c>
      <c r="T59" s="31"/>
      <c r="U59" s="31"/>
      <c r="V59" s="31"/>
      <c r="W59" s="31"/>
      <c r="X59" s="31"/>
      <c r="Y59" s="31"/>
    </row>
    <row r="60" spans="1:25">
      <c r="A60" s="312"/>
      <c r="B60" s="315">
        <f t="shared" si="3"/>
        <v>60</v>
      </c>
      <c r="C60" s="331"/>
      <c r="D60" s="311"/>
      <c r="E60" s="311"/>
      <c r="F60" s="74" t="s">
        <v>1</v>
      </c>
      <c r="G60" s="270">
        <f t="shared" ref="G60:R60" si="29">SUM(G30:G32)+IF(G33&gt;0,MIN(G33,8000),0)</f>
        <v>0</v>
      </c>
      <c r="H60" s="270">
        <f t="shared" si="29"/>
        <v>0</v>
      </c>
      <c r="I60" s="270">
        <f t="shared" si="29"/>
        <v>0</v>
      </c>
      <c r="J60" s="270">
        <f t="shared" si="29"/>
        <v>0</v>
      </c>
      <c r="K60" s="270">
        <f t="shared" si="29"/>
        <v>0</v>
      </c>
      <c r="L60" s="270">
        <f t="shared" si="29"/>
        <v>0</v>
      </c>
      <c r="M60" s="270">
        <f t="shared" si="29"/>
        <v>0</v>
      </c>
      <c r="N60" s="270">
        <f t="shared" si="29"/>
        <v>0</v>
      </c>
      <c r="O60" s="270">
        <f t="shared" si="29"/>
        <v>0</v>
      </c>
      <c r="P60" s="270">
        <f t="shared" si="29"/>
        <v>0</v>
      </c>
      <c r="Q60" s="270">
        <f t="shared" si="29"/>
        <v>0</v>
      </c>
      <c r="R60" s="270">
        <f t="shared" si="29"/>
        <v>0</v>
      </c>
      <c r="S60" s="48">
        <f t="shared" si="13"/>
        <v>0</v>
      </c>
      <c r="T60" s="31"/>
      <c r="U60" s="31"/>
      <c r="V60" s="31"/>
      <c r="W60" s="31"/>
      <c r="X60" s="31"/>
      <c r="Y60" s="31"/>
    </row>
    <row r="61" spans="1:25">
      <c r="A61" s="308"/>
      <c r="B61" s="333">
        <f t="shared" si="3"/>
        <v>61</v>
      </c>
      <c r="C61" s="338"/>
      <c r="D61" s="339"/>
      <c r="E61" s="339"/>
      <c r="F61" s="22" t="s">
        <v>39</v>
      </c>
      <c r="G61" s="355">
        <f t="shared" ref="G61:R61" si="30">SUM(G45:G60)</f>
        <v>0</v>
      </c>
      <c r="H61" s="355">
        <f t="shared" si="30"/>
        <v>0</v>
      </c>
      <c r="I61" s="355">
        <f t="shared" si="30"/>
        <v>0</v>
      </c>
      <c r="J61" s="355">
        <f t="shared" si="30"/>
        <v>0</v>
      </c>
      <c r="K61" s="355">
        <f t="shared" si="30"/>
        <v>0</v>
      </c>
      <c r="L61" s="355">
        <f t="shared" si="30"/>
        <v>0</v>
      </c>
      <c r="M61" s="355">
        <f t="shared" si="30"/>
        <v>0</v>
      </c>
      <c r="N61" s="355">
        <f t="shared" si="30"/>
        <v>0</v>
      </c>
      <c r="O61" s="355">
        <f t="shared" si="30"/>
        <v>0</v>
      </c>
      <c r="P61" s="355">
        <f t="shared" si="30"/>
        <v>0</v>
      </c>
      <c r="Q61" s="355">
        <f t="shared" si="30"/>
        <v>0</v>
      </c>
      <c r="R61" s="355">
        <f t="shared" si="30"/>
        <v>0</v>
      </c>
      <c r="S61" s="24">
        <f t="shared" si="13"/>
        <v>0</v>
      </c>
      <c r="T61" s="31"/>
      <c r="U61" s="31"/>
      <c r="V61" s="31"/>
      <c r="W61" s="31"/>
      <c r="X61" s="31"/>
      <c r="Y61" s="31"/>
    </row>
    <row r="62" spans="1:25">
      <c r="A62" s="309"/>
      <c r="B62" s="320">
        <f t="shared" si="3"/>
        <v>62</v>
      </c>
      <c r="C62" s="337"/>
      <c r="D62" s="21"/>
      <c r="E62" s="21"/>
      <c r="F62" s="63" t="s">
        <v>235</v>
      </c>
      <c r="G62" s="267">
        <f t="shared" ref="G62:R62" si="31">ROUND(IF(AND(G$10&gt;0,G11&gt;0),ROUND((ROUND(VLOOKUP(G11,Skalalontabel12,7,0)*G8,0))/12,2),0)*G10*G4*G5/100/3*G$4,2)</f>
        <v>0</v>
      </c>
      <c r="H62" s="267">
        <f t="shared" si="31"/>
        <v>0</v>
      </c>
      <c r="I62" s="267">
        <f t="shared" si="31"/>
        <v>0</v>
      </c>
      <c r="J62" s="267">
        <f t="shared" si="31"/>
        <v>0</v>
      </c>
      <c r="K62" s="267">
        <f t="shared" si="31"/>
        <v>0</v>
      </c>
      <c r="L62" s="267">
        <f t="shared" si="31"/>
        <v>0</v>
      </c>
      <c r="M62" s="267">
        <f t="shared" si="31"/>
        <v>0</v>
      </c>
      <c r="N62" s="267">
        <f t="shared" si="31"/>
        <v>0</v>
      </c>
      <c r="O62" s="267">
        <f t="shared" si="31"/>
        <v>0</v>
      </c>
      <c r="P62" s="267">
        <f t="shared" si="31"/>
        <v>0</v>
      </c>
      <c r="Q62" s="267">
        <f t="shared" si="31"/>
        <v>0</v>
      </c>
      <c r="R62" s="267">
        <f t="shared" si="31"/>
        <v>0</v>
      </c>
      <c r="S62" s="46">
        <f t="shared" si="13"/>
        <v>0</v>
      </c>
      <c r="T62" s="31"/>
      <c r="U62" s="31"/>
      <c r="V62" s="31"/>
      <c r="W62" s="31"/>
      <c r="X62" s="31"/>
      <c r="Y62" s="31"/>
    </row>
    <row r="63" spans="1:25">
      <c r="A63" s="310"/>
      <c r="B63" s="320">
        <f t="shared" si="3"/>
        <v>63</v>
      </c>
      <c r="C63" s="330"/>
      <c r="D63" s="1"/>
      <c r="E63" s="1"/>
      <c r="F63" s="64" t="s">
        <v>191</v>
      </c>
      <c r="G63" s="267">
        <f t="shared" ref="G63:R63" si="32">ROUND(G46*$C46*G$5/100/3,2)</f>
        <v>0</v>
      </c>
      <c r="H63" s="267">
        <f t="shared" si="32"/>
        <v>0</v>
      </c>
      <c r="I63" s="267">
        <f t="shared" si="32"/>
        <v>0</v>
      </c>
      <c r="J63" s="267">
        <f t="shared" si="32"/>
        <v>0</v>
      </c>
      <c r="K63" s="267">
        <f t="shared" si="32"/>
        <v>0</v>
      </c>
      <c r="L63" s="267">
        <f t="shared" si="32"/>
        <v>0</v>
      </c>
      <c r="M63" s="267">
        <f t="shared" si="32"/>
        <v>0</v>
      </c>
      <c r="N63" s="267">
        <f t="shared" si="32"/>
        <v>0</v>
      </c>
      <c r="O63" s="267">
        <f t="shared" si="32"/>
        <v>0</v>
      </c>
      <c r="P63" s="267">
        <f t="shared" si="32"/>
        <v>0</v>
      </c>
      <c r="Q63" s="267">
        <f t="shared" si="32"/>
        <v>0</v>
      </c>
      <c r="R63" s="267">
        <f t="shared" si="32"/>
        <v>0</v>
      </c>
      <c r="S63" s="47">
        <f t="shared" si="13"/>
        <v>0</v>
      </c>
      <c r="T63" s="31"/>
      <c r="U63" s="31"/>
      <c r="V63" s="31"/>
      <c r="W63" s="31"/>
      <c r="X63" s="31"/>
      <c r="Y63" s="31"/>
    </row>
    <row r="64" spans="1:25">
      <c r="A64" s="310"/>
      <c r="B64" s="320">
        <f t="shared" si="3"/>
        <v>64</v>
      </c>
      <c r="C64" s="330"/>
      <c r="D64" s="1"/>
      <c r="E64" s="1"/>
      <c r="F64" s="64" t="s">
        <v>230</v>
      </c>
      <c r="G64" s="267">
        <f t="shared" ref="G64:R71" si="33">ROUND(G47*$C47*G$5/100/3,2)</f>
        <v>0</v>
      </c>
      <c r="H64" s="267">
        <f t="shared" si="33"/>
        <v>0</v>
      </c>
      <c r="I64" s="267">
        <f t="shared" si="33"/>
        <v>0</v>
      </c>
      <c r="J64" s="267">
        <f t="shared" si="33"/>
        <v>0</v>
      </c>
      <c r="K64" s="267">
        <f t="shared" si="33"/>
        <v>0</v>
      </c>
      <c r="L64" s="267">
        <f t="shared" si="33"/>
        <v>0</v>
      </c>
      <c r="M64" s="267">
        <f t="shared" si="33"/>
        <v>0</v>
      </c>
      <c r="N64" s="267">
        <f t="shared" si="33"/>
        <v>0</v>
      </c>
      <c r="O64" s="267">
        <f t="shared" si="33"/>
        <v>0</v>
      </c>
      <c r="P64" s="267">
        <f t="shared" si="33"/>
        <v>0</v>
      </c>
      <c r="Q64" s="267">
        <f t="shared" si="33"/>
        <v>0</v>
      </c>
      <c r="R64" s="267">
        <f t="shared" si="33"/>
        <v>0</v>
      </c>
      <c r="S64" s="47">
        <f t="shared" si="13"/>
        <v>0</v>
      </c>
      <c r="T64" s="31"/>
      <c r="U64" s="31"/>
      <c r="V64" s="31"/>
      <c r="W64" s="31"/>
      <c r="X64" s="31"/>
      <c r="Y64" s="31"/>
    </row>
    <row r="65" spans="1:25">
      <c r="A65" s="310"/>
      <c r="B65" s="320">
        <f t="shared" si="3"/>
        <v>65</v>
      </c>
      <c r="C65" s="330"/>
      <c r="D65" s="1"/>
      <c r="E65" s="1"/>
      <c r="F65" s="64" t="s">
        <v>85</v>
      </c>
      <c r="G65" s="267">
        <f t="shared" si="33"/>
        <v>0</v>
      </c>
      <c r="H65" s="267">
        <f t="shared" si="33"/>
        <v>0</v>
      </c>
      <c r="I65" s="267">
        <f t="shared" si="33"/>
        <v>0</v>
      </c>
      <c r="J65" s="267">
        <f t="shared" si="33"/>
        <v>0</v>
      </c>
      <c r="K65" s="267">
        <f t="shared" si="33"/>
        <v>0</v>
      </c>
      <c r="L65" s="267">
        <f t="shared" si="33"/>
        <v>0</v>
      </c>
      <c r="M65" s="267">
        <f t="shared" si="33"/>
        <v>0</v>
      </c>
      <c r="N65" s="267">
        <f t="shared" si="33"/>
        <v>0</v>
      </c>
      <c r="O65" s="267">
        <f t="shared" si="33"/>
        <v>0</v>
      </c>
      <c r="P65" s="267">
        <f t="shared" si="33"/>
        <v>0</v>
      </c>
      <c r="Q65" s="267">
        <f t="shared" si="33"/>
        <v>0</v>
      </c>
      <c r="R65" s="267">
        <f t="shared" si="33"/>
        <v>0</v>
      </c>
      <c r="S65" s="47">
        <f t="shared" si="13"/>
        <v>0</v>
      </c>
      <c r="T65" s="31"/>
      <c r="U65" s="31"/>
      <c r="V65" s="31"/>
      <c r="W65" s="31"/>
      <c r="X65" s="31"/>
      <c r="Y65" s="31"/>
    </row>
    <row r="66" spans="1:25">
      <c r="A66" s="310"/>
      <c r="B66" s="320">
        <f t="shared" si="3"/>
        <v>66</v>
      </c>
      <c r="C66" s="330"/>
      <c r="D66" s="1"/>
      <c r="E66" s="1"/>
      <c r="F66" s="64" t="s">
        <v>86</v>
      </c>
      <c r="G66" s="267">
        <f t="shared" si="33"/>
        <v>0</v>
      </c>
      <c r="H66" s="267">
        <f t="shared" si="33"/>
        <v>0</v>
      </c>
      <c r="I66" s="267">
        <f t="shared" si="33"/>
        <v>0</v>
      </c>
      <c r="J66" s="267">
        <f t="shared" si="33"/>
        <v>0</v>
      </c>
      <c r="K66" s="267">
        <f t="shared" si="33"/>
        <v>0</v>
      </c>
      <c r="L66" s="267">
        <f t="shared" si="33"/>
        <v>0</v>
      </c>
      <c r="M66" s="267">
        <f t="shared" si="33"/>
        <v>0</v>
      </c>
      <c r="N66" s="267">
        <f t="shared" si="33"/>
        <v>0</v>
      </c>
      <c r="O66" s="267">
        <f t="shared" si="33"/>
        <v>0</v>
      </c>
      <c r="P66" s="267">
        <f t="shared" si="33"/>
        <v>0</v>
      </c>
      <c r="Q66" s="267">
        <f t="shared" si="33"/>
        <v>0</v>
      </c>
      <c r="R66" s="267">
        <f t="shared" si="33"/>
        <v>0</v>
      </c>
      <c r="S66" s="47">
        <f t="shared" si="13"/>
        <v>0</v>
      </c>
      <c r="T66" s="31"/>
      <c r="U66" s="31"/>
      <c r="V66" s="31"/>
      <c r="W66" s="31"/>
      <c r="X66" s="31"/>
      <c r="Y66" s="31"/>
    </row>
    <row r="67" spans="1:25">
      <c r="A67" s="310"/>
      <c r="B67" s="320">
        <f t="shared" si="3"/>
        <v>67</v>
      </c>
      <c r="C67" s="330"/>
      <c r="D67" s="1"/>
      <c r="E67" s="1"/>
      <c r="F67" s="64" t="s">
        <v>19</v>
      </c>
      <c r="G67" s="267">
        <f t="shared" si="33"/>
        <v>0</v>
      </c>
      <c r="H67" s="267">
        <f t="shared" si="33"/>
        <v>0</v>
      </c>
      <c r="I67" s="267">
        <f t="shared" si="33"/>
        <v>0</v>
      </c>
      <c r="J67" s="267">
        <f t="shared" si="33"/>
        <v>0</v>
      </c>
      <c r="K67" s="267">
        <f t="shared" si="33"/>
        <v>0</v>
      </c>
      <c r="L67" s="267">
        <f t="shared" si="33"/>
        <v>0</v>
      </c>
      <c r="M67" s="267">
        <f t="shared" si="33"/>
        <v>0</v>
      </c>
      <c r="N67" s="267">
        <f t="shared" si="33"/>
        <v>0</v>
      </c>
      <c r="O67" s="267">
        <f t="shared" si="33"/>
        <v>0</v>
      </c>
      <c r="P67" s="267">
        <f t="shared" si="33"/>
        <v>0</v>
      </c>
      <c r="Q67" s="267">
        <f t="shared" si="33"/>
        <v>0</v>
      </c>
      <c r="R67" s="267">
        <f t="shared" si="33"/>
        <v>0</v>
      </c>
      <c r="S67" s="47">
        <f t="shared" si="13"/>
        <v>0</v>
      </c>
      <c r="T67" s="31"/>
      <c r="U67" s="31"/>
      <c r="V67" s="31"/>
      <c r="W67" s="31"/>
      <c r="X67" s="31"/>
      <c r="Y67" s="31"/>
    </row>
    <row r="68" spans="1:25">
      <c r="A68" s="310"/>
      <c r="B68" s="320">
        <f t="shared" si="3"/>
        <v>68</v>
      </c>
      <c r="C68" s="330"/>
      <c r="D68" s="1"/>
      <c r="E68" s="1"/>
      <c r="F68" s="64" t="s">
        <v>20</v>
      </c>
      <c r="G68" s="267">
        <f t="shared" si="33"/>
        <v>0</v>
      </c>
      <c r="H68" s="267">
        <f t="shared" si="33"/>
        <v>0</v>
      </c>
      <c r="I68" s="267">
        <f t="shared" si="33"/>
        <v>0</v>
      </c>
      <c r="J68" s="267">
        <f t="shared" si="33"/>
        <v>0</v>
      </c>
      <c r="K68" s="267">
        <f t="shared" si="33"/>
        <v>0</v>
      </c>
      <c r="L68" s="267">
        <f t="shared" si="33"/>
        <v>0</v>
      </c>
      <c r="M68" s="267">
        <f t="shared" si="33"/>
        <v>0</v>
      </c>
      <c r="N68" s="267">
        <f t="shared" si="33"/>
        <v>0</v>
      </c>
      <c r="O68" s="267">
        <f t="shared" si="33"/>
        <v>0</v>
      </c>
      <c r="P68" s="267">
        <f t="shared" si="33"/>
        <v>0</v>
      </c>
      <c r="Q68" s="267">
        <f t="shared" si="33"/>
        <v>0</v>
      </c>
      <c r="R68" s="267">
        <f t="shared" si="33"/>
        <v>0</v>
      </c>
      <c r="S68" s="47">
        <f t="shared" si="13"/>
        <v>0</v>
      </c>
      <c r="T68" s="31"/>
      <c r="U68" s="31"/>
      <c r="V68" s="31"/>
      <c r="W68" s="31"/>
      <c r="X68" s="31"/>
      <c r="Y68" s="31"/>
    </row>
    <row r="69" spans="1:25">
      <c r="A69" s="310"/>
      <c r="B69" s="320">
        <f t="shared" si="3"/>
        <v>69</v>
      </c>
      <c r="C69" s="330"/>
      <c r="D69" s="1"/>
      <c r="E69" s="1"/>
      <c r="F69" s="64" t="s">
        <v>21</v>
      </c>
      <c r="G69" s="267">
        <f t="shared" si="33"/>
        <v>0</v>
      </c>
      <c r="H69" s="267">
        <f t="shared" si="33"/>
        <v>0</v>
      </c>
      <c r="I69" s="267">
        <f t="shared" si="33"/>
        <v>0</v>
      </c>
      <c r="J69" s="267">
        <f t="shared" si="33"/>
        <v>0</v>
      </c>
      <c r="K69" s="267">
        <f t="shared" si="33"/>
        <v>0</v>
      </c>
      <c r="L69" s="267">
        <f t="shared" si="33"/>
        <v>0</v>
      </c>
      <c r="M69" s="267">
        <f t="shared" si="33"/>
        <v>0</v>
      </c>
      <c r="N69" s="267">
        <f t="shared" si="33"/>
        <v>0</v>
      </c>
      <c r="O69" s="267">
        <f t="shared" si="33"/>
        <v>0</v>
      </c>
      <c r="P69" s="267">
        <f t="shared" si="33"/>
        <v>0</v>
      </c>
      <c r="Q69" s="267">
        <f t="shared" si="33"/>
        <v>0</v>
      </c>
      <c r="R69" s="267">
        <f t="shared" si="33"/>
        <v>0</v>
      </c>
      <c r="S69" s="47">
        <f t="shared" si="13"/>
        <v>0</v>
      </c>
      <c r="T69" s="31"/>
      <c r="U69" s="31"/>
      <c r="V69" s="31"/>
      <c r="W69" s="31"/>
      <c r="X69" s="31"/>
      <c r="Y69" s="31"/>
    </row>
    <row r="70" spans="1:25">
      <c r="A70" s="310"/>
      <c r="B70" s="320">
        <f t="shared" ref="B70:B92" si="34">B69+1</f>
        <v>70</v>
      </c>
      <c r="C70" s="330"/>
      <c r="D70" s="1"/>
      <c r="E70" s="1"/>
      <c r="F70" s="64" t="s">
        <v>22</v>
      </c>
      <c r="G70" s="267">
        <f t="shared" si="33"/>
        <v>0</v>
      </c>
      <c r="H70" s="267">
        <f t="shared" si="33"/>
        <v>0</v>
      </c>
      <c r="I70" s="267">
        <f t="shared" si="33"/>
        <v>0</v>
      </c>
      <c r="J70" s="267">
        <f t="shared" si="33"/>
        <v>0</v>
      </c>
      <c r="K70" s="267">
        <f t="shared" si="33"/>
        <v>0</v>
      </c>
      <c r="L70" s="267">
        <f t="shared" si="33"/>
        <v>0</v>
      </c>
      <c r="M70" s="267">
        <f t="shared" si="33"/>
        <v>0</v>
      </c>
      <c r="N70" s="267">
        <f t="shared" si="33"/>
        <v>0</v>
      </c>
      <c r="O70" s="267">
        <f t="shared" si="33"/>
        <v>0</v>
      </c>
      <c r="P70" s="267">
        <f t="shared" si="33"/>
        <v>0</v>
      </c>
      <c r="Q70" s="267">
        <f t="shared" si="33"/>
        <v>0</v>
      </c>
      <c r="R70" s="267">
        <f t="shared" si="33"/>
        <v>0</v>
      </c>
      <c r="S70" s="47">
        <f t="shared" si="13"/>
        <v>0</v>
      </c>
      <c r="T70" s="31"/>
      <c r="U70" s="31"/>
      <c r="V70" s="31"/>
      <c r="W70" s="31"/>
      <c r="X70" s="31"/>
      <c r="Y70" s="31"/>
    </row>
    <row r="71" spans="1:25">
      <c r="A71" s="310"/>
      <c r="B71" s="320">
        <f t="shared" si="34"/>
        <v>71</v>
      </c>
      <c r="C71" s="330"/>
      <c r="D71" s="1"/>
      <c r="E71" s="1"/>
      <c r="F71" s="64" t="s">
        <v>0</v>
      </c>
      <c r="G71" s="267">
        <f t="shared" si="33"/>
        <v>0</v>
      </c>
      <c r="H71" s="267">
        <f t="shared" si="33"/>
        <v>0</v>
      </c>
      <c r="I71" s="267">
        <f t="shared" si="33"/>
        <v>0</v>
      </c>
      <c r="J71" s="267">
        <f t="shared" si="33"/>
        <v>0</v>
      </c>
      <c r="K71" s="267">
        <f t="shared" si="33"/>
        <v>0</v>
      </c>
      <c r="L71" s="267">
        <f t="shared" si="33"/>
        <v>0</v>
      </c>
      <c r="M71" s="267">
        <f t="shared" si="33"/>
        <v>0</v>
      </c>
      <c r="N71" s="267">
        <f t="shared" si="33"/>
        <v>0</v>
      </c>
      <c r="O71" s="267">
        <f t="shared" si="33"/>
        <v>0</v>
      </c>
      <c r="P71" s="267">
        <f t="shared" si="33"/>
        <v>0</v>
      </c>
      <c r="Q71" s="267">
        <f t="shared" si="33"/>
        <v>0</v>
      </c>
      <c r="R71" s="267">
        <f t="shared" si="33"/>
        <v>0</v>
      </c>
      <c r="S71" s="47">
        <f t="shared" si="13"/>
        <v>0</v>
      </c>
      <c r="T71" s="31"/>
      <c r="U71" s="31"/>
      <c r="V71" s="31"/>
      <c r="W71" s="31"/>
      <c r="X71" s="31"/>
      <c r="Y71" s="31"/>
    </row>
    <row r="72" spans="1:25">
      <c r="A72" s="310"/>
      <c r="B72" s="320">
        <f t="shared" si="34"/>
        <v>72</v>
      </c>
      <c r="C72" s="330"/>
      <c r="D72" s="1"/>
      <c r="E72" s="1"/>
      <c r="F72" s="64" t="s">
        <v>96</v>
      </c>
      <c r="G72" s="267">
        <f>ROUND(G57*$C57*G$5/100/3,2)</f>
        <v>0</v>
      </c>
      <c r="H72" s="267">
        <f t="shared" ref="H72:R73" si="35">ROUND(H57*$C57*H$5/100/3,2)</f>
        <v>0</v>
      </c>
      <c r="I72" s="267">
        <f t="shared" si="35"/>
        <v>0</v>
      </c>
      <c r="J72" s="267">
        <f t="shared" si="35"/>
        <v>0</v>
      </c>
      <c r="K72" s="267">
        <f t="shared" si="35"/>
        <v>0</v>
      </c>
      <c r="L72" s="267">
        <f t="shared" si="35"/>
        <v>0</v>
      </c>
      <c r="M72" s="267">
        <f t="shared" si="35"/>
        <v>0</v>
      </c>
      <c r="N72" s="267">
        <f t="shared" si="35"/>
        <v>0</v>
      </c>
      <c r="O72" s="267">
        <f t="shared" si="35"/>
        <v>0</v>
      </c>
      <c r="P72" s="267">
        <f t="shared" si="35"/>
        <v>0</v>
      </c>
      <c r="Q72" s="267">
        <f t="shared" si="35"/>
        <v>0</v>
      </c>
      <c r="R72" s="267">
        <f t="shared" si="35"/>
        <v>0</v>
      </c>
      <c r="S72" s="47">
        <f t="shared" si="13"/>
        <v>0</v>
      </c>
      <c r="T72" s="31"/>
      <c r="U72" s="31"/>
      <c r="V72" s="31"/>
      <c r="W72" s="31"/>
      <c r="X72" s="31"/>
      <c r="Y72" s="31"/>
    </row>
    <row r="73" spans="1:25">
      <c r="A73" s="327"/>
      <c r="B73" s="320">
        <f t="shared" si="34"/>
        <v>73</v>
      </c>
      <c r="C73" s="340"/>
      <c r="D73" s="341"/>
      <c r="E73" s="341"/>
      <c r="F73" s="65" t="s">
        <v>12</v>
      </c>
      <c r="G73" s="267">
        <f>ROUND(G58*$C58*G$5/100/3,2)</f>
        <v>0</v>
      </c>
      <c r="H73" s="267">
        <f t="shared" si="35"/>
        <v>0</v>
      </c>
      <c r="I73" s="267">
        <f t="shared" si="35"/>
        <v>0</v>
      </c>
      <c r="J73" s="267">
        <f t="shared" si="35"/>
        <v>0</v>
      </c>
      <c r="K73" s="267">
        <f t="shared" si="35"/>
        <v>0</v>
      </c>
      <c r="L73" s="267">
        <f t="shared" si="35"/>
        <v>0</v>
      </c>
      <c r="M73" s="267">
        <f t="shared" si="35"/>
        <v>0</v>
      </c>
      <c r="N73" s="267">
        <f t="shared" si="35"/>
        <v>0</v>
      </c>
      <c r="O73" s="267">
        <f t="shared" si="35"/>
        <v>0</v>
      </c>
      <c r="P73" s="267">
        <f t="shared" si="35"/>
        <v>0</v>
      </c>
      <c r="Q73" s="267">
        <f t="shared" si="35"/>
        <v>0</v>
      </c>
      <c r="R73" s="267">
        <f t="shared" si="35"/>
        <v>0</v>
      </c>
      <c r="S73" s="55">
        <f t="shared" si="13"/>
        <v>0</v>
      </c>
      <c r="T73" s="31"/>
      <c r="U73" s="31"/>
      <c r="V73" s="31"/>
      <c r="W73" s="31"/>
      <c r="X73" s="31"/>
      <c r="Y73" s="31"/>
    </row>
    <row r="74" spans="1:25">
      <c r="A74" s="325"/>
      <c r="B74" s="334">
        <f t="shared" si="34"/>
        <v>74</v>
      </c>
      <c r="C74" s="331"/>
      <c r="D74" s="311"/>
      <c r="E74" s="311"/>
      <c r="F74" s="74" t="s">
        <v>192</v>
      </c>
      <c r="G74" s="326">
        <f>ROUND(G35*G5/100/3+G39*($C39&lt;&gt;"")*G5/100/3+G40*($C40&lt;&gt;"")*G5/100/3+G41*($C41&lt;&gt;"")*G5/100/3+G42*($C42&lt;&gt;"")*G5/100/3+G43*($C43&lt;&gt;"")*G5/100/3,2)</f>
        <v>0</v>
      </c>
      <c r="H74" s="326">
        <f t="shared" ref="H74:R74" si="36">H35*H5/100+H39*($C39&lt;&gt;"")*H5/100+H40*($C40&lt;&gt;"")*H5/100+H41*($C41&lt;&gt;"")*H5/100+H42*($C42&lt;&gt;"")*H5/100+H43*($C43&lt;&gt;"")*H5/100</f>
        <v>0</v>
      </c>
      <c r="I74" s="326">
        <f t="shared" si="36"/>
        <v>0</v>
      </c>
      <c r="J74" s="326">
        <f t="shared" si="36"/>
        <v>0</v>
      </c>
      <c r="K74" s="326">
        <f t="shared" si="36"/>
        <v>0</v>
      </c>
      <c r="L74" s="326">
        <f t="shared" si="36"/>
        <v>0</v>
      </c>
      <c r="M74" s="326">
        <f t="shared" si="36"/>
        <v>0</v>
      </c>
      <c r="N74" s="326">
        <f t="shared" si="36"/>
        <v>0</v>
      </c>
      <c r="O74" s="326">
        <f t="shared" si="36"/>
        <v>0</v>
      </c>
      <c r="P74" s="326">
        <f t="shared" si="36"/>
        <v>0</v>
      </c>
      <c r="Q74" s="326">
        <f t="shared" si="36"/>
        <v>0</v>
      </c>
      <c r="R74" s="326">
        <f t="shared" si="36"/>
        <v>0</v>
      </c>
      <c r="S74" s="55">
        <f t="shared" si="13"/>
        <v>0</v>
      </c>
      <c r="T74" s="31"/>
      <c r="U74" s="31"/>
      <c r="V74" s="31"/>
      <c r="W74" s="31"/>
      <c r="X74" s="31"/>
      <c r="Y74" s="31"/>
    </row>
    <row r="75" spans="1:25" ht="13" thickBot="1">
      <c r="A75" s="308"/>
      <c r="B75" s="333">
        <f t="shared" si="34"/>
        <v>75</v>
      </c>
      <c r="C75" s="338"/>
      <c r="D75" s="339"/>
      <c r="E75" s="339"/>
      <c r="F75" s="61" t="s">
        <v>83</v>
      </c>
      <c r="G75" s="271">
        <f>SUM(G62:G74)</f>
        <v>0</v>
      </c>
      <c r="H75" s="271">
        <f t="shared" ref="H75:R75" si="37">SUM(H62:H74)</f>
        <v>0</v>
      </c>
      <c r="I75" s="271">
        <f t="shared" si="37"/>
        <v>0</v>
      </c>
      <c r="J75" s="271">
        <f t="shared" si="37"/>
        <v>0</v>
      </c>
      <c r="K75" s="271">
        <f t="shared" si="37"/>
        <v>0</v>
      </c>
      <c r="L75" s="271">
        <f t="shared" si="37"/>
        <v>0</v>
      </c>
      <c r="M75" s="271">
        <f t="shared" si="37"/>
        <v>0</v>
      </c>
      <c r="N75" s="271">
        <f t="shared" si="37"/>
        <v>0</v>
      </c>
      <c r="O75" s="271">
        <f t="shared" si="37"/>
        <v>0</v>
      </c>
      <c r="P75" s="271">
        <f t="shared" si="37"/>
        <v>0</v>
      </c>
      <c r="Q75" s="271">
        <f t="shared" si="37"/>
        <v>0</v>
      </c>
      <c r="R75" s="271">
        <f t="shared" si="37"/>
        <v>0</v>
      </c>
      <c r="S75" s="62">
        <f t="shared" si="13"/>
        <v>0</v>
      </c>
      <c r="T75" s="31"/>
      <c r="U75" s="31"/>
      <c r="V75" s="31"/>
      <c r="W75" s="31"/>
      <c r="X75" s="31"/>
      <c r="Y75" s="31"/>
    </row>
    <row r="76" spans="1:25" ht="13" thickTop="1">
      <c r="A76" s="316"/>
      <c r="B76" s="320">
        <f t="shared" si="34"/>
        <v>76</v>
      </c>
      <c r="C76" s="342"/>
      <c r="D76" s="343"/>
      <c r="E76" s="343"/>
      <c r="F76" s="75" t="s">
        <v>37</v>
      </c>
      <c r="G76" s="272">
        <f>G88/3</f>
        <v>0</v>
      </c>
      <c r="H76" s="273">
        <f t="shared" ref="H76:R76" si="38">H88/3</f>
        <v>0</v>
      </c>
      <c r="I76" s="273">
        <f t="shared" si="38"/>
        <v>0</v>
      </c>
      <c r="J76" s="273">
        <f t="shared" si="38"/>
        <v>0</v>
      </c>
      <c r="K76" s="273">
        <f t="shared" si="38"/>
        <v>0</v>
      </c>
      <c r="L76" s="273">
        <f t="shared" si="38"/>
        <v>0</v>
      </c>
      <c r="M76" s="273">
        <f t="shared" si="38"/>
        <v>0</v>
      </c>
      <c r="N76" s="273">
        <f t="shared" si="38"/>
        <v>0</v>
      </c>
      <c r="O76" s="273">
        <f t="shared" si="38"/>
        <v>0</v>
      </c>
      <c r="P76" s="273">
        <f t="shared" si="38"/>
        <v>0</v>
      </c>
      <c r="Q76" s="273">
        <f t="shared" si="38"/>
        <v>0</v>
      </c>
      <c r="R76" s="273">
        <f t="shared" si="38"/>
        <v>0</v>
      </c>
      <c r="S76" s="46">
        <f>SUM(G76:R76)</f>
        <v>0</v>
      </c>
      <c r="T76" s="31"/>
      <c r="U76" s="31"/>
      <c r="V76" s="31"/>
      <c r="W76" s="31"/>
      <c r="X76" s="31"/>
      <c r="Y76" s="31"/>
    </row>
    <row r="77" spans="1:25">
      <c r="A77" s="317"/>
      <c r="B77" s="320">
        <f t="shared" si="34"/>
        <v>77</v>
      </c>
      <c r="C77" s="344"/>
      <c r="D77" s="345"/>
      <c r="E77" s="345"/>
      <c r="F77" s="75" t="s">
        <v>32</v>
      </c>
      <c r="G77" s="272">
        <f t="shared" ref="G77:R77" si="39">SUM(G45:G59)-G76</f>
        <v>0</v>
      </c>
      <c r="H77" s="273">
        <f t="shared" si="39"/>
        <v>0</v>
      </c>
      <c r="I77" s="273">
        <f t="shared" si="39"/>
        <v>0</v>
      </c>
      <c r="J77" s="273">
        <f t="shared" si="39"/>
        <v>0</v>
      </c>
      <c r="K77" s="273">
        <f t="shared" si="39"/>
        <v>0</v>
      </c>
      <c r="L77" s="273">
        <f t="shared" si="39"/>
        <v>0</v>
      </c>
      <c r="M77" s="273">
        <f t="shared" si="39"/>
        <v>0</v>
      </c>
      <c r="N77" s="273">
        <f t="shared" si="39"/>
        <v>0</v>
      </c>
      <c r="O77" s="273">
        <f t="shared" si="39"/>
        <v>0</v>
      </c>
      <c r="P77" s="273">
        <f t="shared" si="39"/>
        <v>0</v>
      </c>
      <c r="Q77" s="273">
        <f t="shared" si="39"/>
        <v>0</v>
      </c>
      <c r="R77" s="273">
        <f t="shared" si="39"/>
        <v>0</v>
      </c>
      <c r="S77" s="46">
        <f t="shared" ref="S77:S92" si="40">SUM(G77:R77)</f>
        <v>0</v>
      </c>
      <c r="T77" s="31"/>
      <c r="U77" s="31"/>
      <c r="V77" s="31"/>
      <c r="W77" s="31"/>
      <c r="X77" s="31"/>
      <c r="Y77" s="31"/>
    </row>
    <row r="78" spans="1:25">
      <c r="A78" s="317"/>
      <c r="B78" s="320">
        <f t="shared" si="34"/>
        <v>78</v>
      </c>
      <c r="C78" s="344"/>
      <c r="D78" s="345"/>
      <c r="E78" s="345"/>
      <c r="F78" s="76" t="s">
        <v>33</v>
      </c>
      <c r="G78" s="274">
        <f>ROUND(G77*8%,0)</f>
        <v>0</v>
      </c>
      <c r="H78" s="275">
        <f t="shared" ref="H78:R78" si="41">ROUND(H77*8%,0)</f>
        <v>0</v>
      </c>
      <c r="I78" s="275">
        <f t="shared" si="41"/>
        <v>0</v>
      </c>
      <c r="J78" s="275">
        <f t="shared" si="41"/>
        <v>0</v>
      </c>
      <c r="K78" s="275">
        <f t="shared" si="41"/>
        <v>0</v>
      </c>
      <c r="L78" s="275">
        <f t="shared" si="41"/>
        <v>0</v>
      </c>
      <c r="M78" s="275">
        <f t="shared" si="41"/>
        <v>0</v>
      </c>
      <c r="N78" s="275">
        <f t="shared" si="41"/>
        <v>0</v>
      </c>
      <c r="O78" s="275">
        <f t="shared" si="41"/>
        <v>0</v>
      </c>
      <c r="P78" s="275">
        <f t="shared" si="41"/>
        <v>0</v>
      </c>
      <c r="Q78" s="275">
        <f t="shared" si="41"/>
        <v>0</v>
      </c>
      <c r="R78" s="275">
        <f t="shared" si="41"/>
        <v>0</v>
      </c>
      <c r="S78" s="47">
        <f t="shared" si="40"/>
        <v>0</v>
      </c>
      <c r="T78" s="31"/>
      <c r="U78" s="31"/>
      <c r="V78" s="31"/>
      <c r="W78" s="31"/>
      <c r="X78" s="31"/>
      <c r="Y78" s="31"/>
    </row>
    <row r="79" spans="1:25">
      <c r="A79" s="317"/>
      <c r="B79" s="320">
        <f t="shared" si="34"/>
        <v>79</v>
      </c>
      <c r="C79" s="344"/>
      <c r="D79" s="345"/>
      <c r="E79" s="345"/>
      <c r="F79" s="76" t="s">
        <v>34</v>
      </c>
      <c r="G79" s="274">
        <f>G77-G78</f>
        <v>0</v>
      </c>
      <c r="H79" s="275">
        <f t="shared" ref="H79:R79" si="42">H77-H78</f>
        <v>0</v>
      </c>
      <c r="I79" s="275">
        <f t="shared" si="42"/>
        <v>0</v>
      </c>
      <c r="J79" s="275">
        <f t="shared" si="42"/>
        <v>0</v>
      </c>
      <c r="K79" s="275">
        <f t="shared" si="42"/>
        <v>0</v>
      </c>
      <c r="L79" s="275">
        <f t="shared" si="42"/>
        <v>0</v>
      </c>
      <c r="M79" s="275">
        <f t="shared" si="42"/>
        <v>0</v>
      </c>
      <c r="N79" s="275">
        <f t="shared" si="42"/>
        <v>0</v>
      </c>
      <c r="O79" s="275">
        <f t="shared" si="42"/>
        <v>0</v>
      </c>
      <c r="P79" s="275">
        <f t="shared" si="42"/>
        <v>0</v>
      </c>
      <c r="Q79" s="275">
        <f t="shared" si="42"/>
        <v>0</v>
      </c>
      <c r="R79" s="275">
        <f t="shared" si="42"/>
        <v>0</v>
      </c>
      <c r="S79" s="47">
        <f t="shared" si="40"/>
        <v>0</v>
      </c>
      <c r="T79" s="31"/>
      <c r="U79" s="31"/>
      <c r="V79" s="31"/>
      <c r="W79" s="31"/>
      <c r="X79" s="31"/>
      <c r="Y79" s="31"/>
    </row>
    <row r="80" spans="1:25">
      <c r="A80" s="317"/>
      <c r="B80" s="320">
        <f t="shared" si="34"/>
        <v>80</v>
      </c>
      <c r="C80" s="344"/>
      <c r="D80" s="345"/>
      <c r="E80" s="345"/>
      <c r="F80" s="76" t="s">
        <v>40</v>
      </c>
      <c r="G80" s="274">
        <f t="shared" ref="G80:R80" si="43">ROUND(G79-G29,-1)</f>
        <v>0</v>
      </c>
      <c r="H80" s="275">
        <f t="shared" si="43"/>
        <v>0</v>
      </c>
      <c r="I80" s="275">
        <f t="shared" si="43"/>
        <v>0</v>
      </c>
      <c r="J80" s="275">
        <f t="shared" si="43"/>
        <v>0</v>
      </c>
      <c r="K80" s="275">
        <f t="shared" si="43"/>
        <v>0</v>
      </c>
      <c r="L80" s="275">
        <f t="shared" si="43"/>
        <v>0</v>
      </c>
      <c r="M80" s="275">
        <f t="shared" si="43"/>
        <v>0</v>
      </c>
      <c r="N80" s="275">
        <f t="shared" si="43"/>
        <v>0</v>
      </c>
      <c r="O80" s="275">
        <f t="shared" si="43"/>
        <v>0</v>
      </c>
      <c r="P80" s="275">
        <f t="shared" si="43"/>
        <v>0</v>
      </c>
      <c r="Q80" s="275">
        <f t="shared" si="43"/>
        <v>0</v>
      </c>
      <c r="R80" s="275">
        <f t="shared" si="43"/>
        <v>0</v>
      </c>
      <c r="S80" s="47"/>
      <c r="T80" s="31"/>
      <c r="U80" s="31"/>
      <c r="V80" s="31"/>
      <c r="W80" s="31"/>
      <c r="X80" s="31"/>
      <c r="Y80" s="31"/>
    </row>
    <row r="81" spans="1:25">
      <c r="A81" s="318"/>
      <c r="B81" s="320">
        <f t="shared" si="34"/>
        <v>81</v>
      </c>
      <c r="C81" s="346"/>
      <c r="D81" s="347"/>
      <c r="E81" s="347"/>
      <c r="F81" s="76" t="s">
        <v>35</v>
      </c>
      <c r="G81" s="274">
        <f t="shared" ref="G81:R81" si="44">ROUND(G80*G28/100,0)</f>
        <v>0</v>
      </c>
      <c r="H81" s="275">
        <f t="shared" si="44"/>
        <v>0</v>
      </c>
      <c r="I81" s="275">
        <f t="shared" si="44"/>
        <v>0</v>
      </c>
      <c r="J81" s="275">
        <f t="shared" si="44"/>
        <v>0</v>
      </c>
      <c r="K81" s="275">
        <f t="shared" si="44"/>
        <v>0</v>
      </c>
      <c r="L81" s="275">
        <f t="shared" si="44"/>
        <v>0</v>
      </c>
      <c r="M81" s="275">
        <f t="shared" si="44"/>
        <v>0</v>
      </c>
      <c r="N81" s="275">
        <f t="shared" si="44"/>
        <v>0</v>
      </c>
      <c r="O81" s="275">
        <f t="shared" si="44"/>
        <v>0</v>
      </c>
      <c r="P81" s="275">
        <f t="shared" si="44"/>
        <v>0</v>
      </c>
      <c r="Q81" s="275">
        <f t="shared" si="44"/>
        <v>0</v>
      </c>
      <c r="R81" s="275">
        <f t="shared" si="44"/>
        <v>0</v>
      </c>
      <c r="S81" s="47">
        <f t="shared" si="40"/>
        <v>0</v>
      </c>
      <c r="T81" s="31"/>
      <c r="U81" s="31"/>
      <c r="V81" s="31"/>
      <c r="W81" s="31"/>
      <c r="X81" s="31"/>
      <c r="Y81" s="31"/>
    </row>
    <row r="82" spans="1:25">
      <c r="A82" s="319"/>
      <c r="B82" s="333">
        <f t="shared" si="34"/>
        <v>82</v>
      </c>
      <c r="C82" s="348"/>
      <c r="D82" s="349"/>
      <c r="E82" s="350"/>
      <c r="F82" s="77" t="s">
        <v>247</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4"/>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40"/>
        <v>0</v>
      </c>
      <c r="T83" s="31"/>
      <c r="U83" s="31"/>
      <c r="V83" s="31"/>
      <c r="W83" s="31"/>
      <c r="X83" s="31"/>
      <c r="Y83" s="31"/>
    </row>
    <row r="84" spans="1:25">
      <c r="A84" s="317"/>
      <c r="B84" s="320">
        <f t="shared" si="34"/>
        <v>84</v>
      </c>
      <c r="C84" s="344"/>
      <c r="D84" s="345"/>
      <c r="E84" s="345"/>
      <c r="F84" s="76" t="s">
        <v>166</v>
      </c>
      <c r="G84" s="274">
        <f>G75</f>
        <v>0</v>
      </c>
      <c r="H84" s="275">
        <f t="shared" ref="H84:R84" si="45">H75</f>
        <v>0</v>
      </c>
      <c r="I84" s="275">
        <f t="shared" si="45"/>
        <v>0</v>
      </c>
      <c r="J84" s="275">
        <f t="shared" si="45"/>
        <v>0</v>
      </c>
      <c r="K84" s="275">
        <f t="shared" si="45"/>
        <v>0</v>
      </c>
      <c r="L84" s="275">
        <f t="shared" si="45"/>
        <v>0</v>
      </c>
      <c r="M84" s="275">
        <f t="shared" si="45"/>
        <v>0</v>
      </c>
      <c r="N84" s="275">
        <f t="shared" si="45"/>
        <v>0</v>
      </c>
      <c r="O84" s="275">
        <f t="shared" si="45"/>
        <v>0</v>
      </c>
      <c r="P84" s="275">
        <f t="shared" si="45"/>
        <v>0</v>
      </c>
      <c r="Q84" s="275">
        <f t="shared" si="45"/>
        <v>0</v>
      </c>
      <c r="R84" s="275">
        <f t="shared" si="45"/>
        <v>0</v>
      </c>
      <c r="S84" s="47">
        <f t="shared" si="40"/>
        <v>0</v>
      </c>
      <c r="T84" s="31"/>
      <c r="U84" s="31"/>
      <c r="V84" s="31"/>
      <c r="W84" s="31"/>
      <c r="X84" s="31"/>
      <c r="Y84" s="31"/>
    </row>
    <row r="85" spans="1:25">
      <c r="A85" s="317"/>
      <c r="B85" s="320">
        <f t="shared" si="34"/>
        <v>85</v>
      </c>
      <c r="C85" s="344"/>
      <c r="D85" s="345"/>
      <c r="E85" s="345"/>
      <c r="F85" s="76" t="s">
        <v>202</v>
      </c>
      <c r="G85" s="274">
        <f>G84*2</f>
        <v>0</v>
      </c>
      <c r="H85" s="275">
        <f t="shared" ref="H85:R85" si="46">H84*2</f>
        <v>0</v>
      </c>
      <c r="I85" s="275">
        <f t="shared" si="46"/>
        <v>0</v>
      </c>
      <c r="J85" s="275">
        <f t="shared" si="46"/>
        <v>0</v>
      </c>
      <c r="K85" s="275">
        <f t="shared" si="46"/>
        <v>0</v>
      </c>
      <c r="L85" s="275">
        <f t="shared" si="46"/>
        <v>0</v>
      </c>
      <c r="M85" s="275">
        <f t="shared" si="46"/>
        <v>0</v>
      </c>
      <c r="N85" s="275">
        <f t="shared" si="46"/>
        <v>0</v>
      </c>
      <c r="O85" s="275">
        <f t="shared" si="46"/>
        <v>0</v>
      </c>
      <c r="P85" s="275">
        <f t="shared" si="46"/>
        <v>0</v>
      </c>
      <c r="Q85" s="275">
        <f t="shared" si="46"/>
        <v>0</v>
      </c>
      <c r="R85" s="275">
        <f t="shared" si="46"/>
        <v>0</v>
      </c>
      <c r="S85" s="47">
        <f t="shared" si="40"/>
        <v>0</v>
      </c>
      <c r="T85" s="31"/>
      <c r="U85" s="31"/>
      <c r="V85" s="31"/>
      <c r="W85" s="31"/>
      <c r="X85" s="31"/>
      <c r="Y85" s="31"/>
    </row>
    <row r="86" spans="1:25">
      <c r="A86" s="317"/>
      <c r="B86" s="320">
        <f t="shared" si="34"/>
        <v>86</v>
      </c>
      <c r="C86" s="344"/>
      <c r="D86" s="345"/>
      <c r="E86" s="345"/>
      <c r="F86" s="76" t="s">
        <v>14</v>
      </c>
      <c r="G86" s="274">
        <f>G88*2/3</f>
        <v>0</v>
      </c>
      <c r="H86" s="275">
        <f t="shared" ref="H86:R86" si="47">H88*2/3</f>
        <v>0</v>
      </c>
      <c r="I86" s="275">
        <f t="shared" si="47"/>
        <v>0</v>
      </c>
      <c r="J86" s="275">
        <f t="shared" si="47"/>
        <v>0</v>
      </c>
      <c r="K86" s="275">
        <f t="shared" si="47"/>
        <v>0</v>
      </c>
      <c r="L86" s="275">
        <f t="shared" si="47"/>
        <v>0</v>
      </c>
      <c r="M86" s="275">
        <f t="shared" si="47"/>
        <v>0</v>
      </c>
      <c r="N86" s="275">
        <f t="shared" si="47"/>
        <v>0</v>
      </c>
      <c r="O86" s="275">
        <f t="shared" si="47"/>
        <v>0</v>
      </c>
      <c r="P86" s="275">
        <f t="shared" si="47"/>
        <v>0</v>
      </c>
      <c r="Q86" s="275">
        <f t="shared" si="47"/>
        <v>0</v>
      </c>
      <c r="R86" s="275">
        <f t="shared" si="47"/>
        <v>0</v>
      </c>
      <c r="S86" s="47">
        <f t="shared" si="40"/>
        <v>0</v>
      </c>
      <c r="T86" s="31"/>
      <c r="U86" s="31"/>
      <c r="V86" s="31"/>
      <c r="W86" s="31"/>
      <c r="X86" s="31"/>
      <c r="Y86" s="31"/>
    </row>
    <row r="87" spans="1:25">
      <c r="A87" s="317"/>
      <c r="B87" s="320">
        <f t="shared" si="34"/>
        <v>87</v>
      </c>
      <c r="C87" s="344"/>
      <c r="D87" s="345"/>
      <c r="E87" s="345"/>
      <c r="F87" s="76" t="s">
        <v>201</v>
      </c>
      <c r="G87" s="274">
        <f>G84+G85</f>
        <v>0</v>
      </c>
      <c r="H87" s="275">
        <f t="shared" ref="H87:R87" si="48">H84+H85</f>
        <v>0</v>
      </c>
      <c r="I87" s="275">
        <f t="shared" si="48"/>
        <v>0</v>
      </c>
      <c r="J87" s="275">
        <f t="shared" si="48"/>
        <v>0</v>
      </c>
      <c r="K87" s="275">
        <f t="shared" si="48"/>
        <v>0</v>
      </c>
      <c r="L87" s="275">
        <f t="shared" si="48"/>
        <v>0</v>
      </c>
      <c r="M87" s="275">
        <f t="shared" si="48"/>
        <v>0</v>
      </c>
      <c r="N87" s="275">
        <f t="shared" si="48"/>
        <v>0</v>
      </c>
      <c r="O87" s="275">
        <f t="shared" si="48"/>
        <v>0</v>
      </c>
      <c r="P87" s="275">
        <f t="shared" si="48"/>
        <v>0</v>
      </c>
      <c r="Q87" s="275">
        <f t="shared" si="48"/>
        <v>0</v>
      </c>
      <c r="R87" s="275">
        <f t="shared" si="48"/>
        <v>0</v>
      </c>
      <c r="S87" s="47">
        <f t="shared" si="40"/>
        <v>0</v>
      </c>
      <c r="T87" s="31"/>
      <c r="U87" s="31"/>
      <c r="V87" s="31"/>
      <c r="W87" s="31"/>
      <c r="X87" s="31"/>
      <c r="Y87" s="31"/>
    </row>
    <row r="88" spans="1:25">
      <c r="A88" s="317"/>
      <c r="B88" s="320">
        <f t="shared" si="34"/>
        <v>88</v>
      </c>
      <c r="C88" s="344"/>
      <c r="D88" s="345"/>
      <c r="E88" s="345"/>
      <c r="F88" s="76" t="s">
        <v>42</v>
      </c>
      <c r="G88" s="274">
        <f t="shared" ref="G88:R88" si="49">90*(((G10*G4)&gt;=9/37)+((G10*G4)&gt;=18/37)+((G10*G4)&gt;=27/37))</f>
        <v>0</v>
      </c>
      <c r="H88" s="274">
        <f t="shared" si="49"/>
        <v>0</v>
      </c>
      <c r="I88" s="274">
        <f t="shared" si="49"/>
        <v>0</v>
      </c>
      <c r="J88" s="274">
        <f t="shared" si="49"/>
        <v>0</v>
      </c>
      <c r="K88" s="274">
        <f t="shared" si="49"/>
        <v>0</v>
      </c>
      <c r="L88" s="275">
        <f t="shared" si="49"/>
        <v>0</v>
      </c>
      <c r="M88" s="275">
        <f t="shared" si="49"/>
        <v>0</v>
      </c>
      <c r="N88" s="275">
        <f t="shared" si="49"/>
        <v>0</v>
      </c>
      <c r="O88" s="275">
        <f t="shared" si="49"/>
        <v>0</v>
      </c>
      <c r="P88" s="275">
        <f t="shared" si="49"/>
        <v>0</v>
      </c>
      <c r="Q88" s="275">
        <f t="shared" si="49"/>
        <v>0</v>
      </c>
      <c r="R88" s="275">
        <f t="shared" si="49"/>
        <v>0</v>
      </c>
      <c r="S88" s="47">
        <f t="shared" si="40"/>
        <v>0</v>
      </c>
      <c r="T88" s="31"/>
      <c r="U88" s="31"/>
      <c r="V88" s="31"/>
      <c r="W88" s="31"/>
      <c r="X88" s="31"/>
      <c r="Y88" s="31"/>
    </row>
    <row r="89" spans="1:25">
      <c r="A89" s="317"/>
      <c r="B89" s="320">
        <f>B88+1</f>
        <v>89</v>
      </c>
      <c r="C89" s="344"/>
      <c r="D89" s="345"/>
      <c r="E89" s="345"/>
      <c r="F89" s="76" t="s">
        <v>36</v>
      </c>
      <c r="G89" s="275">
        <f>G21</f>
        <v>0</v>
      </c>
      <c r="H89" s="275">
        <f t="shared" ref="H89:R89" si="50">H21</f>
        <v>0</v>
      </c>
      <c r="I89" s="275">
        <f t="shared" si="50"/>
        <v>0</v>
      </c>
      <c r="J89" s="275">
        <f t="shared" si="50"/>
        <v>0</v>
      </c>
      <c r="K89" s="275">
        <f t="shared" si="50"/>
        <v>0</v>
      </c>
      <c r="L89" s="275">
        <f t="shared" si="50"/>
        <v>0</v>
      </c>
      <c r="M89" s="275">
        <f t="shared" si="50"/>
        <v>0</v>
      </c>
      <c r="N89" s="275">
        <f t="shared" si="50"/>
        <v>0</v>
      </c>
      <c r="O89" s="275">
        <f t="shared" si="50"/>
        <v>0</v>
      </c>
      <c r="P89" s="275">
        <f t="shared" si="50"/>
        <v>0</v>
      </c>
      <c r="Q89" s="275">
        <f t="shared" si="50"/>
        <v>0</v>
      </c>
      <c r="R89" s="275">
        <f t="shared" si="50"/>
        <v>0</v>
      </c>
      <c r="S89" s="47">
        <f t="shared" si="40"/>
        <v>0</v>
      </c>
      <c r="T89" s="31"/>
      <c r="U89" s="31"/>
      <c r="V89" s="31"/>
      <c r="W89" s="31"/>
      <c r="X89" s="31"/>
      <c r="Y89" s="31"/>
    </row>
    <row r="90" spans="1:25">
      <c r="A90" s="318"/>
      <c r="B90" s="320">
        <f t="shared" si="34"/>
        <v>90</v>
      </c>
      <c r="C90" s="346"/>
      <c r="D90" s="347"/>
      <c r="E90" s="347"/>
      <c r="F90" s="77" t="s">
        <v>92</v>
      </c>
      <c r="G90" s="278">
        <f t="shared" ref="G90:R90" si="51">G61-(G81+G76+G78+G89)</f>
        <v>0</v>
      </c>
      <c r="H90" s="278">
        <f t="shared" si="51"/>
        <v>0</v>
      </c>
      <c r="I90" s="278">
        <f t="shared" si="51"/>
        <v>0</v>
      </c>
      <c r="J90" s="278">
        <f t="shared" si="51"/>
        <v>0</v>
      </c>
      <c r="K90" s="278">
        <f t="shared" si="51"/>
        <v>0</v>
      </c>
      <c r="L90" s="278">
        <f t="shared" si="51"/>
        <v>0</v>
      </c>
      <c r="M90" s="278">
        <f t="shared" si="51"/>
        <v>0</v>
      </c>
      <c r="N90" s="278">
        <f t="shared" si="51"/>
        <v>0</v>
      </c>
      <c r="O90" s="278">
        <f t="shared" si="51"/>
        <v>0</v>
      </c>
      <c r="P90" s="278">
        <f t="shared" si="51"/>
        <v>0</v>
      </c>
      <c r="Q90" s="278">
        <f t="shared" si="51"/>
        <v>0</v>
      </c>
      <c r="R90" s="278">
        <f t="shared" si="51"/>
        <v>0</v>
      </c>
      <c r="S90" s="49">
        <f>SUM(G90:R90)</f>
        <v>0</v>
      </c>
      <c r="T90" s="30"/>
      <c r="U90" s="30"/>
      <c r="V90" s="31"/>
      <c r="W90" s="31"/>
      <c r="X90" s="31"/>
      <c r="Y90" s="31"/>
    </row>
    <row r="91" spans="1:25">
      <c r="A91" s="321"/>
      <c r="B91" s="333">
        <f t="shared" si="34"/>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4"/>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40"/>
        <v>0</v>
      </c>
      <c r="T92" s="54"/>
      <c r="U92" s="54"/>
      <c r="V92" s="31"/>
      <c r="W92" s="31"/>
      <c r="X92" s="31"/>
      <c r="Y92" s="31"/>
    </row>
    <row r="93" spans="1:25">
      <c r="A93" s="322"/>
      <c r="B93" s="320">
        <f>B92+1</f>
        <v>93</v>
      </c>
      <c r="C93" s="330"/>
      <c r="D93" s="1"/>
      <c r="E93" s="1"/>
      <c r="F93" s="297" t="s">
        <v>180</v>
      </c>
      <c r="G93" s="298">
        <f t="shared" ref="G93:R93" si="52">G45*$D45+G46*$D46+G47*$D47+G48*$D48+G49*$D49+G50*$D50+G51*$D51+G52*$D52+G53*$D53+G54*$D54+G56*$D56</f>
        <v>0</v>
      </c>
      <c r="H93" s="298">
        <f t="shared" si="52"/>
        <v>0</v>
      </c>
      <c r="I93" s="298">
        <f t="shared" si="52"/>
        <v>0</v>
      </c>
      <c r="J93" s="298">
        <f t="shared" si="52"/>
        <v>0</v>
      </c>
      <c r="K93" s="298">
        <f t="shared" si="52"/>
        <v>0</v>
      </c>
      <c r="L93" s="298">
        <f t="shared" si="52"/>
        <v>0</v>
      </c>
      <c r="M93" s="298">
        <f t="shared" si="52"/>
        <v>0</v>
      </c>
      <c r="N93" s="298">
        <f t="shared" si="52"/>
        <v>0</v>
      </c>
      <c r="O93" s="298">
        <f t="shared" si="52"/>
        <v>0</v>
      </c>
      <c r="P93" s="298">
        <f t="shared" si="52"/>
        <v>0</v>
      </c>
      <c r="Q93" s="298">
        <f t="shared" si="52"/>
        <v>0</v>
      </c>
      <c r="R93" s="298">
        <f t="shared" si="52"/>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3">IF(H10&gt;0,IF(H10&gt;H25,(H10-H25)/H25&gt;=20%,(H10-H25)/H25&lt;=-20%),"")</f>
        <v/>
      </c>
      <c r="I94" s="354" t="str">
        <f t="shared" si="53"/>
        <v/>
      </c>
      <c r="J94" s="354" t="str">
        <f t="shared" si="53"/>
        <v/>
      </c>
      <c r="K94" s="354" t="str">
        <f t="shared" si="53"/>
        <v/>
      </c>
      <c r="L94" s="354" t="str">
        <f t="shared" si="53"/>
        <v/>
      </c>
      <c r="M94" s="354" t="str">
        <f t="shared" si="53"/>
        <v/>
      </c>
      <c r="N94" s="354" t="str">
        <f t="shared" si="53"/>
        <v/>
      </c>
      <c r="O94" s="354" t="str">
        <f t="shared" si="53"/>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65" si="54">B144+1</f>
        <v>1</v>
      </c>
      <c r="C145" s="454"/>
      <c r="D145" s="454"/>
      <c r="E145" s="454"/>
      <c r="F145" s="455" t="s">
        <v>160</v>
      </c>
      <c r="G145" s="456" t="e">
        <f t="shared" ref="G145:R145" si="55">"= "&amp;TEXT(ROUND(VLOOKUP(G11,Skalalontabel12,G9,0)*G8,0),"#.000")&amp;" / 12 * "&amp;TEXT(G10,"0,0000")&amp;" * "&amp;TEXT(G$4,"#0/#0")&amp;" ="</f>
        <v>#N/A</v>
      </c>
      <c r="H145" s="456" t="e">
        <f t="shared" si="55"/>
        <v>#N/A</v>
      </c>
      <c r="I145" s="456" t="e">
        <f t="shared" si="55"/>
        <v>#N/A</v>
      </c>
      <c r="J145" s="456" t="e">
        <f t="shared" si="55"/>
        <v>#N/A</v>
      </c>
      <c r="K145" s="456" t="e">
        <f t="shared" si="55"/>
        <v>#N/A</v>
      </c>
      <c r="L145" s="456" t="e">
        <f t="shared" si="55"/>
        <v>#N/A</v>
      </c>
      <c r="M145" s="456" t="e">
        <f t="shared" si="55"/>
        <v>#N/A</v>
      </c>
      <c r="N145" s="456" t="e">
        <f t="shared" si="55"/>
        <v>#N/A</v>
      </c>
      <c r="O145" s="456" t="e">
        <f t="shared" si="55"/>
        <v>#N/A</v>
      </c>
      <c r="P145" s="456" t="e">
        <f t="shared" si="55"/>
        <v>#N/A</v>
      </c>
      <c r="Q145" s="456" t="e">
        <f t="shared" si="55"/>
        <v>#N/A</v>
      </c>
      <c r="R145" s="456" t="e">
        <f t="shared" si="55"/>
        <v>#N/A</v>
      </c>
      <c r="S145" s="27"/>
    </row>
    <row r="146" spans="1:19" s="52" customFormat="1">
      <c r="A146" s="26"/>
      <c r="B146" s="453">
        <f t="shared" si="54"/>
        <v>2</v>
      </c>
      <c r="C146" s="454"/>
      <c r="D146" s="454"/>
      <c r="E146" s="454"/>
      <c r="F146" s="457" t="s">
        <v>161</v>
      </c>
      <c r="G146" s="456" t="str">
        <f>"= "&amp;TEXT(G12,"#.000,00")&amp;" / 12 "&amp;IF($D46&gt;0," * "&amp;TEXT(G$10,"0,0000"),"")&amp;IF($E46&gt;0," * "&amp;G$8,"")&amp;" * "&amp;TEXT(G$4,"#0/#0")&amp;" ="</f>
        <v>= 000,00 / 12  * 0,0000 * 1,017162 * 1/1 =</v>
      </c>
      <c r="H146" s="456" t="str">
        <f t="shared" ref="H146:R146" si="56">"= "&amp;TEXT(H12,"#.000,00")&amp;" / 12 "&amp;IF($D46&gt;0," * "&amp;TEXT(H$10,"0,0000"),"")&amp;IF($E46&gt;0," * "&amp;H$8,"")&amp;" * "&amp;TEXT(H$4,"#0/#0")&amp;" ="</f>
        <v>= 000,00 / 12  * 0,0000 * 1,017162 * 1/1 =</v>
      </c>
      <c r="I146" s="456" t="str">
        <f t="shared" si="56"/>
        <v>= 000,00 / 12  * 0,0000 * 1,017162 * 1/1 =</v>
      </c>
      <c r="J146" s="456" t="str">
        <f t="shared" si="56"/>
        <v>= 000,00 / 12  * 0,0000 * 1,017162 * 1/1 =</v>
      </c>
      <c r="K146" s="456" t="str">
        <f t="shared" si="56"/>
        <v>= 000,00 / 12  * 0,0000 * 1,017162 * 1/1 =</v>
      </c>
      <c r="L146" s="456" t="str">
        <f t="shared" si="56"/>
        <v>= 000,00 / 12  * 0,0000 * 1,017162 * 1/1 =</v>
      </c>
      <c r="M146" s="456" t="str">
        <f t="shared" si="56"/>
        <v>= 000,00 / 12  * 0,0000 * 1,017162 * 1/1 =</v>
      </c>
      <c r="N146" s="456" t="str">
        <f t="shared" si="56"/>
        <v>= 000,00 / 12  * 0,0000 * 1,017162 * 1/1 =</v>
      </c>
      <c r="O146" s="456" t="str">
        <f t="shared" si="56"/>
        <v>= 000,00 / 12  * 0,0000 * 1,038 * 1/1 =</v>
      </c>
      <c r="P146" s="456" t="str">
        <f t="shared" si="56"/>
        <v>= 000,00 / 12  * 0,0000 * 1,038 * 1/1 =</v>
      </c>
      <c r="Q146" s="456" t="str">
        <f t="shared" si="56"/>
        <v>= 000,00 / 12  * 0,0000 * 1,038 * 1/1 =</v>
      </c>
      <c r="R146" s="456" t="str">
        <f t="shared" si="56"/>
        <v>= 000,00 / 12  * 0,0000 * 1,038 * 1/1 =</v>
      </c>
      <c r="S146" s="27"/>
    </row>
    <row r="147" spans="1:19" s="52" customFormat="1">
      <c r="A147" s="26"/>
      <c r="B147" s="453">
        <f t="shared" si="54"/>
        <v>3</v>
      </c>
      <c r="C147" s="454"/>
      <c r="D147" s="454"/>
      <c r="E147" s="454"/>
      <c r="F147" s="457" t="s">
        <v>188</v>
      </c>
      <c r="G147" s="456" t="str">
        <f>"= "&amp;TEXT(G13,"#.000,00")&amp;" / 12 "&amp;IF($D47&gt;0," * "&amp;TEXT(G$10,"0,0000"),"")&amp;IF($E47&gt;0," * "&amp;G$8,"")&amp;" * "&amp;TEXT(G$4,"#0/#0")&amp;" ="</f>
        <v>= 000,00 / 12  * 1,017162 * 1/1 =</v>
      </c>
      <c r="H147" s="456" t="str">
        <f t="shared" ref="H147:R147" si="57">"= "&amp;TEXT(H13,"#.000,00")&amp;" / 12 "&amp;IF($D47&gt;0," * "&amp;TEXT(H$10,"0,0000"),"")&amp;IF($E47&gt;0," * "&amp;H$8,"")&amp;" * "&amp;TEXT(H$4,"#0/#0")&amp;" ="</f>
        <v>= 000,00 / 12  * 1,017162 * 1/1 =</v>
      </c>
      <c r="I147" s="456" t="str">
        <f t="shared" si="57"/>
        <v>= 000,00 / 12  * 1,017162 * 1/1 =</v>
      </c>
      <c r="J147" s="456" t="str">
        <f t="shared" si="57"/>
        <v>= 000,00 / 12  * 1,017162 * 1/1 =</v>
      </c>
      <c r="K147" s="456" t="str">
        <f t="shared" si="57"/>
        <v>= 000,00 / 12  * 1,017162 * 1/1 =</v>
      </c>
      <c r="L147" s="456" t="str">
        <f t="shared" si="57"/>
        <v>= 000,00 / 12  * 1,017162 * 1/1 =</v>
      </c>
      <c r="M147" s="456" t="str">
        <f t="shared" si="57"/>
        <v>= 000,00 / 12  * 1,017162 * 1/1 =</v>
      </c>
      <c r="N147" s="456" t="str">
        <f t="shared" si="57"/>
        <v>= 000,00 / 12  * 1,017162 * 1/1 =</v>
      </c>
      <c r="O147" s="456" t="str">
        <f t="shared" si="57"/>
        <v>= 000,00 / 12  * 1,038 * 1/1 =</v>
      </c>
      <c r="P147" s="456" t="str">
        <f t="shared" si="57"/>
        <v>= 000,00 / 12  * 1,038 * 1/1 =</v>
      </c>
      <c r="Q147" s="456" t="str">
        <f t="shared" si="57"/>
        <v>= 000,00 / 12  * 1,038 * 1/1 =</v>
      </c>
      <c r="R147" s="456" t="str">
        <f t="shared" si="57"/>
        <v>= 000,00 / 12  * 1,038 * 1/1 =</v>
      </c>
      <c r="S147" s="27"/>
    </row>
    <row r="148" spans="1:19" s="52" customFormat="1">
      <c r="A148" s="26"/>
      <c r="B148" s="453">
        <f t="shared" si="54"/>
        <v>4</v>
      </c>
      <c r="C148" s="454"/>
      <c r="D148" s="454"/>
      <c r="E148" s="454"/>
      <c r="F148" s="457" t="s">
        <v>76</v>
      </c>
      <c r="G148" s="456" t="str">
        <f>"= "&amp;TEXT(G14,"#.000,00")&amp;" / 12 "&amp;IF($D48&gt;0," * "&amp;TEXT(G$10,"0,0000"),"")&amp;IF($E148&gt;0," * "&amp;G$8,"")&amp;" * "&amp;TEXT(G$4,"#0/#0")&amp;" ="</f>
        <v>= 000,00 / 12  * 1/1 =</v>
      </c>
      <c r="H148" s="456" t="str">
        <f t="shared" ref="H148:R148" si="58">"= "&amp;TEXT(H14,"#.000,00")&amp;" / 12 "&amp;IF($D48&gt;0," * "&amp;TEXT(H$10,"0,0000"),"")&amp;IF($E148&gt;0," * "&amp;H$8,"")&amp;" * "&amp;TEXT(H$4,"#0/#0")&amp;" ="</f>
        <v>= 000,00 / 12  * 1/1 =</v>
      </c>
      <c r="I148" s="456" t="str">
        <f t="shared" si="58"/>
        <v>= 000,00 / 12  * 1/1 =</v>
      </c>
      <c r="J148" s="456" t="str">
        <f t="shared" si="58"/>
        <v>= 000,00 / 12  * 1/1 =</v>
      </c>
      <c r="K148" s="456" t="str">
        <f t="shared" si="58"/>
        <v>= 000,00 / 12  * 1/1 =</v>
      </c>
      <c r="L148" s="456" t="str">
        <f t="shared" si="58"/>
        <v>= 000,00 / 12  * 1/1 =</v>
      </c>
      <c r="M148" s="456" t="str">
        <f t="shared" si="58"/>
        <v>= 000,00 / 12  * 1/1 =</v>
      </c>
      <c r="N148" s="456" t="str">
        <f t="shared" si="58"/>
        <v>= 000,00 / 12  * 1/1 =</v>
      </c>
      <c r="O148" s="456" t="str">
        <f t="shared" si="58"/>
        <v>= 000,00 / 12  * 1/1 =</v>
      </c>
      <c r="P148" s="456" t="str">
        <f t="shared" si="58"/>
        <v>= 000,00 / 12  * 1/1 =</v>
      </c>
      <c r="Q148" s="456" t="str">
        <f t="shared" si="58"/>
        <v>= 000,00 / 12  * 1/1 =</v>
      </c>
      <c r="R148" s="456" t="str">
        <f t="shared" si="58"/>
        <v>= 000,00 / 12  * 1/1 =</v>
      </c>
      <c r="S148" s="27"/>
    </row>
    <row r="149" spans="1:19" s="52" customFormat="1">
      <c r="A149" s="26"/>
      <c r="B149" s="453">
        <f t="shared" si="54"/>
        <v>5</v>
      </c>
      <c r="C149" s="454"/>
      <c r="D149" s="454"/>
      <c r="E149" s="454"/>
      <c r="F149" s="457" t="s">
        <v>77</v>
      </c>
      <c r="G149" s="456" t="str">
        <f t="shared" ref="G149:G154" si="59">"= "&amp;TEXT(G15,"#.000,00")&amp;" / 12 "&amp;IF($D49&gt;0," * "&amp;TEXT(G$10,"0,0000"),"")&amp;IF($E49&gt;0," * "&amp;G$8,"")&amp;" * "&amp;TEXT(G$4,"#0/#0")&amp;" ="</f>
        <v>= 000,00 / 12  * 1,017162 * 1/1 =</v>
      </c>
      <c r="H149" s="456" t="str">
        <f t="shared" ref="H149:R149" si="60">"= "&amp;TEXT(H15,"#.000,00")&amp;" / 12 "&amp;IF($D49&gt;0," * "&amp;TEXT(H$10,"0,0000"),"")&amp;IF($E49&gt;0," * "&amp;H$8,"")&amp;" * "&amp;TEXT(H$4,"#0/#0")&amp;" ="</f>
        <v>= 000,00 / 12  * 1,017162 * 1/1 =</v>
      </c>
      <c r="I149" s="456" t="str">
        <f t="shared" si="60"/>
        <v>= 000,00 / 12  * 1,017162 * 1/1 =</v>
      </c>
      <c r="J149" s="456" t="str">
        <f t="shared" si="60"/>
        <v>= 000,00 / 12  * 1,017162 * 1/1 =</v>
      </c>
      <c r="K149" s="456" t="str">
        <f t="shared" si="60"/>
        <v>= 000,00 / 12  * 1,017162 * 1/1 =</v>
      </c>
      <c r="L149" s="456" t="str">
        <f t="shared" si="60"/>
        <v>= 000,00 / 12  * 1,017162 * 1/1 =</v>
      </c>
      <c r="M149" s="456" t="str">
        <f t="shared" si="60"/>
        <v>= 000,00 / 12  * 1,017162 * 1/1 =</v>
      </c>
      <c r="N149" s="456" t="str">
        <f t="shared" si="60"/>
        <v>= 000,00 / 12  * 1,017162 * 1/1 =</v>
      </c>
      <c r="O149" s="456" t="str">
        <f t="shared" si="60"/>
        <v>= 000,00 / 12  * 1,038 * 1/1 =</v>
      </c>
      <c r="P149" s="456" t="str">
        <f t="shared" si="60"/>
        <v>= 000,00 / 12  * 1,038 * 1/1 =</v>
      </c>
      <c r="Q149" s="456" t="str">
        <f t="shared" si="60"/>
        <v>= 000,00 / 12  * 1,038 * 1/1 =</v>
      </c>
      <c r="R149" s="456" t="str">
        <f t="shared" si="60"/>
        <v>= 000,00 / 12  * 1,038 * 1/1 =</v>
      </c>
      <c r="S149" s="27"/>
    </row>
    <row r="150" spans="1:19" s="52" customFormat="1">
      <c r="A150" s="26"/>
      <c r="B150" s="453">
        <f t="shared" si="54"/>
        <v>6</v>
      </c>
      <c r="C150" s="454"/>
      <c r="D150" s="454"/>
      <c r="E150" s="454"/>
      <c r="F150" s="457" t="s">
        <v>78</v>
      </c>
      <c r="G150" s="456" t="str">
        <f t="shared" si="59"/>
        <v>= 000,00 / 12  * 1,017162 * 1/1 =</v>
      </c>
      <c r="H150" s="456" t="str">
        <f t="shared" ref="H150:R150" si="61">"= "&amp;TEXT(H16,"#.000,00")&amp;" / 12 "&amp;IF($D50&gt;0," * "&amp;TEXT(H$10,"0,0000"),"")&amp;IF($E50&gt;0," * "&amp;H$8,"")&amp;" * "&amp;TEXT(H$4,"#0/#0")&amp;" ="</f>
        <v>= 000,00 / 12  * 1,017162 * 1/1 =</v>
      </c>
      <c r="I150" s="456" t="str">
        <f t="shared" si="61"/>
        <v>= 000,00 / 12  * 1,017162 * 1/1 =</v>
      </c>
      <c r="J150" s="456" t="str">
        <f t="shared" si="61"/>
        <v>= 000,00 / 12  * 1,017162 * 1/1 =</v>
      </c>
      <c r="K150" s="456" t="str">
        <f t="shared" si="61"/>
        <v>= 000,00 / 12  * 1,017162 * 1/1 =</v>
      </c>
      <c r="L150" s="456" t="str">
        <f t="shared" si="61"/>
        <v>= 000,00 / 12  * 1,017162 * 1/1 =</v>
      </c>
      <c r="M150" s="456" t="str">
        <f t="shared" si="61"/>
        <v>= 000,00 / 12  * 1,017162 * 1/1 =</v>
      </c>
      <c r="N150" s="456" t="str">
        <f t="shared" si="61"/>
        <v>= 000,00 / 12  * 1,017162 * 1/1 =</v>
      </c>
      <c r="O150" s="456" t="str">
        <f t="shared" si="61"/>
        <v>= 000,00 / 12  * 1,038 * 1/1 =</v>
      </c>
      <c r="P150" s="456" t="str">
        <f t="shared" si="61"/>
        <v>= 000,00 / 12  * 1,038 * 1/1 =</v>
      </c>
      <c r="Q150" s="456" t="str">
        <f t="shared" si="61"/>
        <v>= 000,00 / 12  * 1,038 * 1/1 =</v>
      </c>
      <c r="R150" s="456" t="str">
        <f t="shared" si="61"/>
        <v>= 000,00 / 12  * 1,038 * 1/1 =</v>
      </c>
      <c r="S150" s="27"/>
    </row>
    <row r="151" spans="1:19" s="52" customFormat="1">
      <c r="A151" s="26"/>
      <c r="B151" s="453">
        <f t="shared" si="54"/>
        <v>7</v>
      </c>
      <c r="C151" s="454"/>
      <c r="D151" s="454"/>
      <c r="E151" s="454"/>
      <c r="F151" s="457" t="s">
        <v>79</v>
      </c>
      <c r="G151" s="456" t="str">
        <f t="shared" si="59"/>
        <v>= 000,00 / 12  * 0,0000 * 1,017162 * 1/1 =</v>
      </c>
      <c r="H151" s="456" t="str">
        <f t="shared" ref="H151:R151" si="62">"= "&amp;TEXT(H17,"#.000,00")&amp;" / 12 "&amp;IF($D51&gt;0," * "&amp;TEXT(H$10,"0,0000"),"")&amp;IF($E51&gt;0," * "&amp;H$8,"")&amp;" * "&amp;TEXT(H$4,"#0/#0")&amp;" ="</f>
        <v>= 000,00 / 12  * 0,0000 * 1,017162 * 1/1 =</v>
      </c>
      <c r="I151" s="456" t="str">
        <f t="shared" si="62"/>
        <v>= 000,00 / 12  * 0,0000 * 1,017162 * 1/1 =</v>
      </c>
      <c r="J151" s="456" t="str">
        <f t="shared" si="62"/>
        <v>= 000,00 / 12  * 0,0000 * 1,017162 * 1/1 =</v>
      </c>
      <c r="K151" s="456" t="str">
        <f t="shared" si="62"/>
        <v>= 000,00 / 12  * 0,0000 * 1,017162 * 1/1 =</v>
      </c>
      <c r="L151" s="456" t="str">
        <f t="shared" si="62"/>
        <v>= 000,00 / 12  * 0,0000 * 1,017162 * 1/1 =</v>
      </c>
      <c r="M151" s="456" t="str">
        <f t="shared" si="62"/>
        <v>= 000,00 / 12  * 0,0000 * 1,017162 * 1/1 =</v>
      </c>
      <c r="N151" s="456" t="str">
        <f t="shared" si="62"/>
        <v>= 000,00 / 12  * 0,0000 * 1,017162 * 1/1 =</v>
      </c>
      <c r="O151" s="456" t="str">
        <f t="shared" si="62"/>
        <v>= 000,00 / 12  * 0,0000 * 1,038 * 1/1 =</v>
      </c>
      <c r="P151" s="456" t="str">
        <f t="shared" si="62"/>
        <v>= 000,00 / 12  * 0,0000 * 1,038 * 1/1 =</v>
      </c>
      <c r="Q151" s="456" t="str">
        <f t="shared" si="62"/>
        <v>= 000,00 / 12  * 0,0000 * 1,038 * 1/1 =</v>
      </c>
      <c r="R151" s="456" t="str">
        <f t="shared" si="62"/>
        <v>= 000,00 / 12  * 0,0000 * 1,038 * 1/1 =</v>
      </c>
      <c r="S151" s="27"/>
    </row>
    <row r="152" spans="1:19" s="52" customFormat="1">
      <c r="A152" s="26"/>
      <c r="B152" s="453">
        <f t="shared" si="54"/>
        <v>8</v>
      </c>
      <c r="C152" s="454"/>
      <c r="D152" s="454"/>
      <c r="E152" s="454"/>
      <c r="F152" s="457" t="s">
        <v>80</v>
      </c>
      <c r="G152" s="456" t="str">
        <f t="shared" si="59"/>
        <v>= 000,00 / 12  * 0,0000 * 1,017162 * 1/1 =</v>
      </c>
      <c r="H152" s="456" t="str">
        <f t="shared" ref="H152:R152" si="63">"= "&amp;TEXT(H18,"#.000,00")&amp;" / 12 "&amp;IF($D52&gt;0," * "&amp;TEXT(H$10,"0,0000"),"")&amp;IF($E52&gt;0," * "&amp;H$8,"")&amp;" * "&amp;TEXT(H$4,"#0/#0")&amp;" ="</f>
        <v>= 000,00 / 12  * 0,0000 * 1,017162 * 1/1 =</v>
      </c>
      <c r="I152" s="456" t="str">
        <f t="shared" si="63"/>
        <v>= 000,00 / 12  * 0,0000 * 1,017162 * 1/1 =</v>
      </c>
      <c r="J152" s="456" t="str">
        <f t="shared" si="63"/>
        <v>= 000,00 / 12  * 0,0000 * 1,017162 * 1/1 =</v>
      </c>
      <c r="K152" s="456" t="str">
        <f t="shared" si="63"/>
        <v>= 000,00 / 12  * 0,0000 * 1,017162 * 1/1 =</v>
      </c>
      <c r="L152" s="456" t="str">
        <f t="shared" si="63"/>
        <v>= 000,00 / 12  * 0,0000 * 1,017162 * 1/1 =</v>
      </c>
      <c r="M152" s="456" t="str">
        <f t="shared" si="63"/>
        <v>= 000,00 / 12  * 0,0000 * 1,017162 * 1/1 =</v>
      </c>
      <c r="N152" s="456" t="str">
        <f t="shared" si="63"/>
        <v>= 000,00 / 12  * 0,0000 * 1,017162 * 1/1 =</v>
      </c>
      <c r="O152" s="456" t="str">
        <f t="shared" si="63"/>
        <v>= 000,00 / 12  * 0,0000 * 1,038 * 1/1 =</v>
      </c>
      <c r="P152" s="456" t="str">
        <f t="shared" si="63"/>
        <v>= 000,00 / 12  * 0,0000 * 1,038 * 1/1 =</v>
      </c>
      <c r="Q152" s="456" t="str">
        <f t="shared" si="63"/>
        <v>= 000,00 / 12  * 0,0000 * 1,038 * 1/1 =</v>
      </c>
      <c r="R152" s="456" t="str">
        <f t="shared" si="63"/>
        <v>= 000,00 / 12  * 0,0000 * 1,038 * 1/1 =</v>
      </c>
      <c r="S152" s="27"/>
    </row>
    <row r="153" spans="1:19" s="52" customFormat="1">
      <c r="A153" s="26"/>
      <c r="B153" s="453">
        <f t="shared" si="54"/>
        <v>9</v>
      </c>
      <c r="C153" s="454"/>
      <c r="D153" s="454"/>
      <c r="E153" s="454"/>
      <c r="F153" s="457" t="s">
        <v>81</v>
      </c>
      <c r="G153" s="456" t="str">
        <f t="shared" si="59"/>
        <v>= 000,00 / 12  * 0,0000 * 1,017162 * 1/1 =</v>
      </c>
      <c r="H153" s="456" t="str">
        <f t="shared" ref="H153:R153" si="64">"= "&amp;TEXT(H19,"#.000,00")&amp;" / 12 "&amp;IF($D53&gt;0," * "&amp;TEXT(H$10,"0,0000"),"")&amp;IF($E53&gt;0," * "&amp;H$8,"")&amp;" * "&amp;TEXT(H$4,"#0/#0")&amp;" ="</f>
        <v>= 000,00 / 12  * 0,0000 * 1,017162 * 1/1 =</v>
      </c>
      <c r="I153" s="456" t="str">
        <f t="shared" si="64"/>
        <v>= 000,00 / 12  * 0,0000 * 1,017162 * 1/1 =</v>
      </c>
      <c r="J153" s="456" t="str">
        <f t="shared" si="64"/>
        <v>= 000,00 / 12  * 0,0000 * 1,017162 * 1/1 =</v>
      </c>
      <c r="K153" s="456" t="str">
        <f t="shared" si="64"/>
        <v>= 000,00 / 12  * 0,0000 * 1,017162 * 1/1 =</v>
      </c>
      <c r="L153" s="456" t="str">
        <f t="shared" si="64"/>
        <v>= 000,00 / 12  * 0,0000 * 1,017162 * 1/1 =</v>
      </c>
      <c r="M153" s="456" t="str">
        <f t="shared" si="64"/>
        <v>= 000,00 / 12  * 0,0000 * 1,017162 * 1/1 =</v>
      </c>
      <c r="N153" s="456" t="str">
        <f t="shared" si="64"/>
        <v>= 000,00 / 12  * 0,0000 * 1,017162 * 1/1 =</v>
      </c>
      <c r="O153" s="456" t="str">
        <f t="shared" si="64"/>
        <v>= 000,00 / 12  * 0,0000 * 1,038 * 1/1 =</v>
      </c>
      <c r="P153" s="456" t="str">
        <f t="shared" si="64"/>
        <v>= 000,00 / 12  * 0,0000 * 1,038 * 1/1 =</v>
      </c>
      <c r="Q153" s="456" t="str">
        <f t="shared" si="64"/>
        <v>= 000,00 / 12  * 0,0000 * 1,038 * 1/1 =</v>
      </c>
      <c r="R153" s="456" t="str">
        <f t="shared" si="64"/>
        <v>= 000,00 / 12  * 0,0000 * 1,038 * 1/1 =</v>
      </c>
      <c r="S153" s="27"/>
    </row>
    <row r="154" spans="1:19" s="52" customFormat="1">
      <c r="A154" s="26"/>
      <c r="B154" s="453">
        <f t="shared" si="54"/>
        <v>10</v>
      </c>
      <c r="C154" s="454"/>
      <c r="D154" s="454"/>
      <c r="E154" s="454"/>
      <c r="F154" s="457" t="s">
        <v>162</v>
      </c>
      <c r="G154" s="456" t="str">
        <f t="shared" si="59"/>
        <v>= 000,00 / 12  * 0,0000 * 1,017162 * 1/1 =</v>
      </c>
      <c r="H154" s="456" t="str">
        <f t="shared" ref="H154:R154" si="65">"= "&amp;TEXT(H20,"#.000,00")&amp;" / 12 "&amp;IF($D54&gt;0," * "&amp;TEXT(H$10,"0,0000"),"")&amp;IF($E54&gt;0," * "&amp;H$8,"")&amp;" * "&amp;TEXT(H$4,"#0/#0")&amp;" ="</f>
        <v>= 000,00 / 12  * 0,0000 * 1,017162 * 1/1 =</v>
      </c>
      <c r="I154" s="456" t="str">
        <f t="shared" si="65"/>
        <v>= 000,00 / 12  * 0,0000 * 1,017162 * 1/1 =</v>
      </c>
      <c r="J154" s="456" t="str">
        <f t="shared" si="65"/>
        <v>= 000,00 / 12  * 0,0000 * 1,017162 * 1/1 =</v>
      </c>
      <c r="K154" s="456" t="str">
        <f t="shared" si="65"/>
        <v>= 000,00 / 12  * 0,0000 * 1,017162 * 1/1 =</v>
      </c>
      <c r="L154" s="456" t="str">
        <f t="shared" si="65"/>
        <v>= 000,00 / 12  * 0,0000 * 1,017162 * 1/1 =</v>
      </c>
      <c r="M154" s="456" t="str">
        <f t="shared" si="65"/>
        <v>= 000,00 / 12  * 0,0000 * 1,017162 * 1/1 =</v>
      </c>
      <c r="N154" s="456" t="str">
        <f t="shared" si="65"/>
        <v>= 000,00 / 12  * 0,0000 * 1,017162 * 1/1 =</v>
      </c>
      <c r="O154" s="456" t="str">
        <f t="shared" si="65"/>
        <v>= 000,00 / 12  * 0,0000 * 1,038 * 1/1 =</v>
      </c>
      <c r="P154" s="456" t="str">
        <f t="shared" si="65"/>
        <v>= 000,00 / 12  * 0,0000 * 1,038 * 1/1 =</v>
      </c>
      <c r="Q154" s="456" t="str">
        <f t="shared" si="65"/>
        <v>= 000,00 / 12  * 0,0000 * 1,038 * 1/1 =</v>
      </c>
      <c r="R154" s="456" t="str">
        <f t="shared" si="65"/>
        <v>= 000,00 / 12  * 0,0000 * 1,038 * 1/1 =</v>
      </c>
      <c r="S154" s="27"/>
    </row>
    <row r="155" spans="1:19" s="52" customFormat="1">
      <c r="A155" s="26"/>
      <c r="B155" s="453">
        <f t="shared" si="54"/>
        <v>11</v>
      </c>
      <c r="C155" s="454"/>
      <c r="D155" s="454"/>
      <c r="E155" s="454"/>
      <c r="F155" s="457" t="s">
        <v>165</v>
      </c>
      <c r="G155" s="456" t="str">
        <f>"= "&amp;TEXT(G21,"#.##0,00")&amp;" * "&amp;TEXT(G$4,"#0/#0")&amp;" ="</f>
        <v>= 0,00 * 1/1 =</v>
      </c>
      <c r="H155" s="456" t="str">
        <f t="shared" ref="H155:R155" si="66">"= "&amp;TEXT(H21,"#.##0,00")&amp;" * "&amp;TEXT(H$4,"#0/#0")&amp;" ="</f>
        <v>= 0,00 * 1/1 =</v>
      </c>
      <c r="I155" s="456" t="str">
        <f t="shared" si="66"/>
        <v>= 0,00 * 1/1 =</v>
      </c>
      <c r="J155" s="456" t="str">
        <f t="shared" si="66"/>
        <v>= 0,00 * 1/1 =</v>
      </c>
      <c r="K155" s="456" t="str">
        <f t="shared" si="66"/>
        <v>= 0,00 * 1/1 =</v>
      </c>
      <c r="L155" s="456" t="str">
        <f t="shared" si="66"/>
        <v>= 0,00 * 1/1 =</v>
      </c>
      <c r="M155" s="456" t="str">
        <f t="shared" si="66"/>
        <v>= 0,00 * 1/1 =</v>
      </c>
      <c r="N155" s="456" t="str">
        <f t="shared" si="66"/>
        <v>= 0,00 * 1/1 =</v>
      </c>
      <c r="O155" s="456" t="str">
        <f t="shared" si="66"/>
        <v>= 0,00 * 1/1 =</v>
      </c>
      <c r="P155" s="456" t="str">
        <f t="shared" si="66"/>
        <v>= 0,00 * 1/1 =</v>
      </c>
      <c r="Q155" s="456" t="str">
        <f t="shared" si="66"/>
        <v>= 0,00 * 1/1 =</v>
      </c>
      <c r="R155" s="456" t="str">
        <f t="shared" si="66"/>
        <v>= 0,00 * 1/1 =</v>
      </c>
      <c r="S155" s="27"/>
    </row>
    <row r="156" spans="1:19" s="52" customFormat="1">
      <c r="A156" s="26"/>
      <c r="B156" s="453">
        <f t="shared" si="54"/>
        <v>12</v>
      </c>
      <c r="C156" s="454"/>
      <c r="D156" s="454"/>
      <c r="E156" s="454"/>
      <c r="F156" s="457" t="s">
        <v>163</v>
      </c>
      <c r="G156" s="456" t="str">
        <f>"= "&amp;TEXT(G22,"#,00")&amp;IF($D56&gt;0," * "&amp;TEXT(G$10,"0,0000"),"")&amp;IF($E56&gt;0," * "&amp;G$8,"")&amp;" * "&amp;TEXT(G$4,"#0/#0")&amp;" ="</f>
        <v>= ,00 * 1,017162 * 1/1 =</v>
      </c>
      <c r="H156" s="456" t="str">
        <f t="shared" ref="H156:R156" si="67">"= "&amp;TEXT(H22,"#,00")&amp;IF($D56&gt;0," * "&amp;TEXT(H$10,"0,0000"),"")&amp;IF($E56&gt;0," * "&amp;H$8,"")&amp;" * "&amp;TEXT(H$4,"#0/#0")&amp;" ="</f>
        <v>= ,00 * 1,017162 * 1/1 =</v>
      </c>
      <c r="I156" s="456" t="str">
        <f t="shared" si="67"/>
        <v>= ,00 * 1,017162 * 1/1 =</v>
      </c>
      <c r="J156" s="456" t="str">
        <f t="shared" si="67"/>
        <v>= ,00 * 1,017162 * 1/1 =</v>
      </c>
      <c r="K156" s="456" t="str">
        <f t="shared" si="67"/>
        <v>= ,00 * 1,017162 * 1/1 =</v>
      </c>
      <c r="L156" s="456" t="str">
        <f t="shared" si="67"/>
        <v>= ,00 * 1,017162 * 1/1 =</v>
      </c>
      <c r="M156" s="456" t="str">
        <f t="shared" si="67"/>
        <v>= ,00 * 1,017162 * 1/1 =</v>
      </c>
      <c r="N156" s="456" t="str">
        <f t="shared" si="67"/>
        <v>= ,00 * 1,017162 * 1/1 =</v>
      </c>
      <c r="O156" s="456" t="str">
        <f t="shared" si="67"/>
        <v>= ,00 * 1,038 * 1/1 =</v>
      </c>
      <c r="P156" s="456" t="str">
        <f t="shared" si="67"/>
        <v>= ,00 * 1,038 * 1/1 =</v>
      </c>
      <c r="Q156" s="456" t="str">
        <f t="shared" si="67"/>
        <v>= ,00 * 1,038 * 1/1 =</v>
      </c>
      <c r="R156" s="456" t="str">
        <f t="shared" si="67"/>
        <v>= ,00 * 1,038 * 1/1 =</v>
      </c>
      <c r="S156" s="27"/>
    </row>
    <row r="157" spans="1:19" s="52" customFormat="1">
      <c r="A157" s="26"/>
      <c r="B157" s="453">
        <f t="shared" si="54"/>
        <v>13</v>
      </c>
      <c r="C157" s="454"/>
      <c r="D157" s="454"/>
      <c r="E157" s="454"/>
      <c r="F157" s="457" t="s">
        <v>97</v>
      </c>
      <c r="G157" s="456" t="str">
        <f>"= - "&amp;MAX(0,MIN(G23,G24*1))+G27&amp;" * "&amp;IF(G7="JA","4,62%","4,8%")&amp;" * SUM(Lin. 1 - Lin 12)"&amp;" * "&amp;TEXT(G$4,"#0/#0")&amp;" ="</f>
        <v>= - 0 * 4,62% * SUM(Lin. 1 - Lin 12) * 1/1 =</v>
      </c>
      <c r="H157" s="456" t="str">
        <f t="shared" ref="H157:R157" si="68">"= - "&amp;MAX(0,MIN(H23,H24*1))+H27&amp;" * "&amp;IF(H7="JA","4,62%","4,8%")&amp;" * SUM(Lin. 1 - Lin 12) ="</f>
        <v>= - 0 * 4,62% * SUM(Lin. 1 - Lin 12) =</v>
      </c>
      <c r="I157" s="456" t="str">
        <f t="shared" si="68"/>
        <v>= - 0 * 4,62% * SUM(Lin. 1 - Lin 12) =</v>
      </c>
      <c r="J157" s="456" t="str">
        <f t="shared" si="68"/>
        <v>= - 0 * 4,62% * SUM(Lin. 1 - Lin 12) =</v>
      </c>
      <c r="K157" s="456" t="str">
        <f t="shared" si="68"/>
        <v>= - 0 * 4,62% * SUM(Lin. 1 - Lin 12) =</v>
      </c>
      <c r="L157" s="456" t="str">
        <f t="shared" si="68"/>
        <v>= - 0 * 4,62% * SUM(Lin. 1 - Lin 12) =</v>
      </c>
      <c r="M157" s="456" t="str">
        <f t="shared" si="68"/>
        <v>= - 0 * 4,62% * SUM(Lin. 1 - Lin 12) =</v>
      </c>
      <c r="N157" s="456" t="str">
        <f t="shared" si="68"/>
        <v>= - 0 * 4,62% * SUM(Lin. 1 - Lin 12) =</v>
      </c>
      <c r="O157" s="456" t="str">
        <f t="shared" si="68"/>
        <v>= - 0 * 4,62% * SUM(Lin. 1 - Lin 12) =</v>
      </c>
      <c r="P157" s="456" t="str">
        <f t="shared" si="68"/>
        <v>= - 0 * 4,62% * SUM(Lin. 1 - Lin 12) =</v>
      </c>
      <c r="Q157" s="456" t="str">
        <f t="shared" si="68"/>
        <v>= - 0 * 4,62% * SUM(Lin. 1 - Lin 12) =</v>
      </c>
      <c r="R157" s="456" t="str">
        <f t="shared" si="68"/>
        <v>= - 0 * 4,62% * SUM(Lin. 1 - Lin 12) =</v>
      </c>
      <c r="S157" s="27"/>
    </row>
    <row r="158" spans="1:19" s="52" customFormat="1">
      <c r="A158" s="26"/>
      <c r="B158" s="453">
        <f t="shared" si="54"/>
        <v>14</v>
      </c>
      <c r="C158" s="454"/>
      <c r="D158" s="454"/>
      <c r="E158" s="454"/>
      <c r="F158" s="457" t="s">
        <v>189</v>
      </c>
      <c r="G158" s="456" t="str">
        <f>"= "&amp;IF(LEFT(G7)="N","( "&amp;G25&amp;" - "&amp;G10&amp;") * 4,8% * "&amp;G93&amp;" * "&amp;MAX((G23-G24),0)*G94,"( "&amp;G25&amp;" - "&amp;G10&amp;") * 4,62% * "&amp;G93&amp;" * "&amp;MAX((G23-G24),0))&amp;" ="</f>
        <v>= (  - ) * 4,62% * 0 * 0 =</v>
      </c>
      <c r="H158" s="456" t="str">
        <f t="shared" ref="H158:O158" si="69">"= "&amp;IF(LEFT(H7)="N","( "&amp;H25&amp;" - "&amp;H10&amp;") * 4,8% * "&amp;H93&amp;" * "&amp;MAX((H23-H24),0)*H94,"( "&amp;H25&amp;" - "&amp;H10&amp;") * 4,62% * "&amp;H93&amp;" * "&amp;MAX((H23-H24),0))&amp;" ="</f>
        <v>= ( 0 - 0) * 4,62% * 0 * 0 =</v>
      </c>
      <c r="I158" s="456" t="str">
        <f t="shared" si="69"/>
        <v>= ( 0 - 0) * 4,62% * 0 * 5 =</v>
      </c>
      <c r="J158" s="456" t="str">
        <f t="shared" si="69"/>
        <v>= ( 0 - 0) * 4,62% * 0 * 0 =</v>
      </c>
      <c r="K158" s="456" t="str">
        <f t="shared" si="69"/>
        <v>= ( 0 - 0) * 4,62% * 0 * 0 =</v>
      </c>
      <c r="L158" s="456" t="str">
        <f t="shared" si="69"/>
        <v>= ( 0 - 0) * 4,62% * 0 * 0 =</v>
      </c>
      <c r="M158" s="456" t="str">
        <f t="shared" si="69"/>
        <v>= ( 0 - 0) * 4,62% * 0 * 5 =</v>
      </c>
      <c r="N158" s="456" t="str">
        <f t="shared" si="69"/>
        <v>= ( 0 - 0) * 4,62% * 0 * 0 =</v>
      </c>
      <c r="O158" s="456" t="str">
        <f t="shared" si="69"/>
        <v>= ( 0 - 0) * 4,62% * 0 * 0 =</v>
      </c>
      <c r="P158" s="456" t="str">
        <f>"= "&amp;IF(LEFT(P7)="N","( "&amp;ROUND(P26,4)&amp;" - "&amp;P10&amp;") * 4,8% * "&amp;P93&amp;" * "&amp;MAX((P23-P24),0)*P94,"( "&amp;ROUND(P26,4)&amp;" - "&amp;P10&amp;") * 4,62% * "&amp;P93&amp;" * "&amp;MAX((P23-P24),0))&amp;" ="</f>
        <v>= ( 0 - 0) * 4,62% * 0 * 0,0000001 =</v>
      </c>
      <c r="Q158" s="456" t="str">
        <f t="shared" ref="Q158:R158" si="70">"= "&amp;IF(LEFT(Q7)="N","( "&amp;ROUND(Q26,4)&amp;" - "&amp;Q10&amp;") * 4,8% * "&amp;Q93&amp;" * "&amp;MAX((Q23-Q24),0)*Q94,"( "&amp;ROUND(Q26,4)&amp;" - "&amp;Q10&amp;") * 4,62% * "&amp;Q93&amp;" * "&amp;MAX((Q23-Q24),0))&amp;" ="</f>
        <v>= ( 0 - 0) * 4,62% * 0 * 0 =</v>
      </c>
      <c r="R158" s="456" t="str">
        <f t="shared" si="70"/>
        <v>= ( 0 - 0) * 4,62% * 0 * 15 =</v>
      </c>
      <c r="S158" s="27"/>
    </row>
    <row r="159" spans="1:19" s="52" customFormat="1">
      <c r="A159" s="26"/>
      <c r="B159" s="453">
        <f t="shared" si="54"/>
        <v>15</v>
      </c>
      <c r="C159" s="454"/>
      <c r="D159" s="454"/>
      <c r="E159" s="454"/>
      <c r="F159" s="457" t="s">
        <v>82</v>
      </c>
      <c r="G159" s="456" t="str">
        <f>SUBSTITUTE(TRIM("=SUM("&amp;MAX(G33-8000,0)&amp;" "&amp;G34&amp;" "&amp;G35&amp;" "&amp;G36&amp;" "&amp;G37&amp;" "&amp;G39&amp;" "&amp;G40&amp;" "&amp;G41&amp;" "&amp;G42&amp;" "&amp;G43&amp;")")," ","; ")&amp;" ="</f>
        <v>=SUM(0; ) =</v>
      </c>
      <c r="H159" s="456" t="str">
        <f t="shared" ref="H159:R159" si="71">SUBSTITUTE(TRIM("=SUM("&amp;MAX(H33-8000,0)&amp;" "&amp;H34&amp;" "&amp;H35&amp;" "&amp;H36&amp;" "&amp;H37&amp;" "&amp;H39&amp;" "&amp;H40&amp;" "&amp;H41&amp;" "&amp;H42&amp;" "&amp;H43&amp;")")," ","; ")&amp;" ="</f>
        <v>=SUM(0; ) =</v>
      </c>
      <c r="I159" s="456" t="str">
        <f t="shared" si="71"/>
        <v>=SUM(0; ) =</v>
      </c>
      <c r="J159" s="456" t="str">
        <f t="shared" si="71"/>
        <v>=SUM(0; ) =</v>
      </c>
      <c r="K159" s="456" t="str">
        <f t="shared" si="71"/>
        <v>=SUM(0; ) =</v>
      </c>
      <c r="L159" s="456" t="str">
        <f t="shared" si="71"/>
        <v>=SUM(0; ) =</v>
      </c>
      <c r="M159" s="456" t="str">
        <f t="shared" si="71"/>
        <v>=SUM(0; ) =</v>
      </c>
      <c r="N159" s="456" t="str">
        <f t="shared" si="71"/>
        <v>=SUM(0; ) =</v>
      </c>
      <c r="O159" s="456" t="str">
        <f t="shared" si="71"/>
        <v>=SUM(0; ) =</v>
      </c>
      <c r="P159" s="456" t="str">
        <f t="shared" si="71"/>
        <v>=SUM(0; ) =</v>
      </c>
      <c r="Q159" s="456" t="str">
        <f t="shared" si="71"/>
        <v>=SUM(0; ) =</v>
      </c>
      <c r="R159" s="456" t="str">
        <f t="shared" si="71"/>
        <v>=SUM(0; ) =</v>
      </c>
      <c r="S159" s="27"/>
    </row>
    <row r="160" spans="1:19" s="52" customFormat="1">
      <c r="A160" s="26"/>
      <c r="B160" s="453">
        <f t="shared" si="54"/>
        <v>16</v>
      </c>
      <c r="C160" s="454"/>
      <c r="D160" s="454"/>
      <c r="E160" s="454"/>
      <c r="F160" s="458" t="s">
        <v>1</v>
      </c>
      <c r="G160" s="456" t="str">
        <f>SUBSTITUTE(TRIM("=SUM("&amp;G30&amp;" "&amp;G31&amp;" "&amp;G32&amp;" "&amp;MIN(G33,8000)&amp;")")," ","; ")&amp;" ="</f>
        <v>=SUM(; 8000) =</v>
      </c>
      <c r="H160" s="456" t="str">
        <f t="shared" ref="H160:R160" si="72">SUBSTITUTE(TRIM("=SUM("&amp;H30&amp;" "&amp;H31&amp;" "&amp;H32&amp;" "&amp;MIN(H33,8000)&amp;")")," ","; ")&amp;" ="</f>
        <v>=SUM(; 8000) =</v>
      </c>
      <c r="I160" s="456" t="str">
        <f t="shared" si="72"/>
        <v>=SUM(; 8000) =</v>
      </c>
      <c r="J160" s="456" t="str">
        <f t="shared" si="72"/>
        <v>=SUM(; 8000) =</v>
      </c>
      <c r="K160" s="456" t="str">
        <f t="shared" si="72"/>
        <v>=SUM(; 8000) =</v>
      </c>
      <c r="L160" s="456" t="str">
        <f t="shared" si="72"/>
        <v>=SUM(; 8000) =</v>
      </c>
      <c r="M160" s="456" t="str">
        <f t="shared" si="72"/>
        <v>=SUM(; 8000) =</v>
      </c>
      <c r="N160" s="456" t="str">
        <f t="shared" si="72"/>
        <v>=SUM(; 8000) =</v>
      </c>
      <c r="O160" s="456" t="str">
        <f t="shared" si="72"/>
        <v>=SUM(; 8000) =</v>
      </c>
      <c r="P160" s="456" t="str">
        <f t="shared" si="72"/>
        <v>=SUM(; 8000) =</v>
      </c>
      <c r="Q160" s="456" t="str">
        <f t="shared" si="72"/>
        <v>=SUM(; 8000) =</v>
      </c>
      <c r="R160" s="456" t="str">
        <f t="shared" si="72"/>
        <v>=SUM(; 8000) =</v>
      </c>
      <c r="S160" s="27"/>
    </row>
    <row r="161" spans="1:19" s="52" customFormat="1">
      <c r="A161" s="26"/>
      <c r="B161" s="453">
        <f t="shared" si="54"/>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4"/>
        <v>18</v>
      </c>
      <c r="C162" s="454"/>
      <c r="D162" s="454"/>
      <c r="E162" s="454"/>
      <c r="F162" s="455" t="s">
        <v>229</v>
      </c>
      <c r="G162" s="456" t="e">
        <f t="shared" ref="G162:R162" si="73">"= "&amp;ROUND(VLOOKUP(G11,Skalalontabel12,7,0)*G$8,0)&amp;" / 12  * "&amp;TEXT(G$10,"0,0000")&amp;" * "&amp;G5&amp;" / 100 / 3 ="</f>
        <v>#N/A</v>
      </c>
      <c r="H162" s="456" t="e">
        <f t="shared" si="73"/>
        <v>#N/A</v>
      </c>
      <c r="I162" s="456" t="e">
        <f t="shared" si="73"/>
        <v>#N/A</v>
      </c>
      <c r="J162" s="456" t="e">
        <f t="shared" si="73"/>
        <v>#N/A</v>
      </c>
      <c r="K162" s="456" t="e">
        <f t="shared" si="73"/>
        <v>#N/A</v>
      </c>
      <c r="L162" s="456" t="e">
        <f t="shared" si="73"/>
        <v>#N/A</v>
      </c>
      <c r="M162" s="456" t="e">
        <f t="shared" si="73"/>
        <v>#N/A</v>
      </c>
      <c r="N162" s="456" t="e">
        <f t="shared" si="73"/>
        <v>#N/A</v>
      </c>
      <c r="O162" s="456" t="e">
        <f t="shared" si="73"/>
        <v>#N/A</v>
      </c>
      <c r="P162" s="456" t="e">
        <f t="shared" si="73"/>
        <v>#N/A</v>
      </c>
      <c r="Q162" s="456" t="e">
        <f t="shared" si="73"/>
        <v>#N/A</v>
      </c>
      <c r="R162" s="456" t="e">
        <f t="shared" si="73"/>
        <v>#N/A</v>
      </c>
      <c r="S162" s="27"/>
    </row>
    <row r="163" spans="1:19" s="52" customFormat="1">
      <c r="A163" s="26"/>
      <c r="B163" s="453">
        <f t="shared" si="54"/>
        <v>19</v>
      </c>
      <c r="C163" s="454"/>
      <c r="D163" s="454"/>
      <c r="E163" s="454"/>
      <c r="F163" s="457" t="s">
        <v>191</v>
      </c>
      <c r="G163" s="456" t="str">
        <f>IF($C46&gt;0,"= "&amp;G46&amp;" * "&amp;G$5&amp;" / 100 / 3 =")</f>
        <v>= 0 *  / 100 / 3 =</v>
      </c>
      <c r="H163" s="456" t="str">
        <f t="shared" ref="H163:R163" si="74">IF($C46&gt;0,H46&amp;" * "&amp;H$5&amp;" / 100 / 3 =")</f>
        <v>0 * 0 / 100 / 3 =</v>
      </c>
      <c r="I163" s="456" t="str">
        <f t="shared" si="74"/>
        <v>0 * 0 / 100 / 3 =</v>
      </c>
      <c r="J163" s="456" t="str">
        <f t="shared" si="74"/>
        <v>0 * 0 / 100 / 3 =</v>
      </c>
      <c r="K163" s="456" t="str">
        <f t="shared" si="74"/>
        <v>0 * 0 / 100 / 3 =</v>
      </c>
      <c r="L163" s="456" t="str">
        <f t="shared" si="74"/>
        <v>0 * 0 / 100 / 3 =</v>
      </c>
      <c r="M163" s="456" t="str">
        <f t="shared" si="74"/>
        <v>0 * 0 / 100 / 3 =</v>
      </c>
      <c r="N163" s="456" t="str">
        <f t="shared" si="74"/>
        <v>0 * 0 / 100 / 3 =</v>
      </c>
      <c r="O163" s="456" t="str">
        <f t="shared" si="74"/>
        <v>0 * 0 / 100 / 3 =</v>
      </c>
      <c r="P163" s="456" t="str">
        <f t="shared" si="74"/>
        <v>0 * 0 / 100 / 3 =</v>
      </c>
      <c r="Q163" s="456" t="str">
        <f t="shared" si="74"/>
        <v>0 * 0 / 100 / 3 =</v>
      </c>
      <c r="R163" s="456" t="str">
        <f t="shared" si="74"/>
        <v>0 * 0 / 100 / 3 =</v>
      </c>
      <c r="S163" s="27"/>
    </row>
    <row r="164" spans="1:19" s="52" customFormat="1">
      <c r="A164" s="26"/>
      <c r="B164" s="453">
        <f t="shared" si="54"/>
        <v>20</v>
      </c>
      <c r="C164" s="454"/>
      <c r="D164" s="454"/>
      <c r="E164" s="454"/>
      <c r="F164" s="457" t="s">
        <v>38</v>
      </c>
      <c r="G164" s="456" t="str">
        <f>IF($C47&gt;0,"= "&amp;G47&amp;" * "&amp;G$5&amp;" / 100 / 3 =")</f>
        <v>= 0 *  / 100 / 3 =</v>
      </c>
      <c r="H164" s="456" t="str">
        <f t="shared" ref="H164:R171" si="75">IF($C47&gt;0,H47&amp;" * "&amp;H$5&amp;" / 100 / 3 =")</f>
        <v>0 * 0 / 100 / 3 =</v>
      </c>
      <c r="I164" s="456" t="str">
        <f t="shared" si="75"/>
        <v>0 * 0 / 100 / 3 =</v>
      </c>
      <c r="J164" s="456" t="str">
        <f t="shared" si="75"/>
        <v>0 * 0 / 100 / 3 =</v>
      </c>
      <c r="K164" s="456" t="str">
        <f t="shared" si="75"/>
        <v>0 * 0 / 100 / 3 =</v>
      </c>
      <c r="L164" s="456" t="str">
        <f t="shared" si="75"/>
        <v>0 * 0 / 100 / 3 =</v>
      </c>
      <c r="M164" s="456" t="str">
        <f t="shared" si="75"/>
        <v>0 * 0 / 100 / 3 =</v>
      </c>
      <c r="N164" s="456" t="str">
        <f t="shared" si="75"/>
        <v>0 * 0 / 100 / 3 =</v>
      </c>
      <c r="O164" s="456" t="str">
        <f t="shared" si="75"/>
        <v>0 * 0 / 100 / 3 =</v>
      </c>
      <c r="P164" s="456" t="str">
        <f t="shared" si="75"/>
        <v>0 * 0 / 100 / 3 =</v>
      </c>
      <c r="Q164" s="456" t="str">
        <f t="shared" si="75"/>
        <v>0 * 0 / 100 / 3 =</v>
      </c>
      <c r="R164" s="456" t="str">
        <f t="shared" si="75"/>
        <v>0 * 0 / 100 / 3 =</v>
      </c>
      <c r="S164" s="27"/>
    </row>
    <row r="165" spans="1:19" s="52" customFormat="1">
      <c r="A165" s="26"/>
      <c r="B165" s="453">
        <f t="shared" si="54"/>
        <v>21</v>
      </c>
      <c r="C165" s="454"/>
      <c r="D165" s="454"/>
      <c r="E165" s="454"/>
      <c r="F165" s="457" t="s">
        <v>85</v>
      </c>
      <c r="G165" s="456" t="str">
        <f t="shared" ref="G165:G171" si="76">IF($C48&gt;0,"= "&amp;G48&amp;" * "&amp;G$5&amp;" / 100 / 3 =")</f>
        <v>= 0 *  / 100 / 3 =</v>
      </c>
      <c r="H165" s="456" t="str">
        <f t="shared" si="75"/>
        <v>0 * 0 / 100 / 3 =</v>
      </c>
      <c r="I165" s="456" t="str">
        <f t="shared" si="75"/>
        <v>0 * 0 / 100 / 3 =</v>
      </c>
      <c r="J165" s="456" t="str">
        <f t="shared" si="75"/>
        <v>0 * 0 / 100 / 3 =</v>
      </c>
      <c r="K165" s="456" t="str">
        <f t="shared" si="75"/>
        <v>0 * 0 / 100 / 3 =</v>
      </c>
      <c r="L165" s="456" t="str">
        <f t="shared" si="75"/>
        <v>0 * 0 / 100 / 3 =</v>
      </c>
      <c r="M165" s="456" t="str">
        <f t="shared" si="75"/>
        <v>0 * 0 / 100 / 3 =</v>
      </c>
      <c r="N165" s="456" t="str">
        <f t="shared" si="75"/>
        <v>0 * 0 / 100 / 3 =</v>
      </c>
      <c r="O165" s="456" t="str">
        <f t="shared" si="75"/>
        <v>0 * 0 / 100 / 3 =</v>
      </c>
      <c r="P165" s="456" t="str">
        <f t="shared" si="75"/>
        <v>0 * 0 / 100 / 3 =</v>
      </c>
      <c r="Q165" s="456" t="str">
        <f t="shared" si="75"/>
        <v>0 * 0 / 100 / 3 =</v>
      </c>
      <c r="R165" s="456" t="str">
        <f t="shared" si="75"/>
        <v>0 * 0 / 100 / 3 =</v>
      </c>
      <c r="S165" s="27"/>
    </row>
    <row r="166" spans="1:19" s="52" customFormat="1">
      <c r="A166" s="26"/>
      <c r="B166" s="453">
        <f t="shared" ref="B166:B192" si="77">B165+1</f>
        <v>22</v>
      </c>
      <c r="C166" s="454"/>
      <c r="D166" s="454"/>
      <c r="E166" s="454"/>
      <c r="F166" s="457" t="s">
        <v>86</v>
      </c>
      <c r="G166" s="456" t="str">
        <f t="shared" si="76"/>
        <v>= 0 *  / 100 / 3 =</v>
      </c>
      <c r="H166" s="456" t="str">
        <f t="shared" si="75"/>
        <v>0 * 0 / 100 / 3 =</v>
      </c>
      <c r="I166" s="456" t="str">
        <f t="shared" si="75"/>
        <v>0 * 0 / 100 / 3 =</v>
      </c>
      <c r="J166" s="456" t="str">
        <f t="shared" si="75"/>
        <v>0 * 0 / 100 / 3 =</v>
      </c>
      <c r="K166" s="456" t="str">
        <f t="shared" si="75"/>
        <v>0 * 0 / 100 / 3 =</v>
      </c>
      <c r="L166" s="456" t="str">
        <f t="shared" si="75"/>
        <v>0 * 0 / 100 / 3 =</v>
      </c>
      <c r="M166" s="456" t="str">
        <f t="shared" si="75"/>
        <v>0 * 0 / 100 / 3 =</v>
      </c>
      <c r="N166" s="456" t="str">
        <f t="shared" si="75"/>
        <v>0 * 0 / 100 / 3 =</v>
      </c>
      <c r="O166" s="456" t="str">
        <f t="shared" si="75"/>
        <v>0 * 0 / 100 / 3 =</v>
      </c>
      <c r="P166" s="456" t="str">
        <f t="shared" si="75"/>
        <v>0 * 0 / 100 / 3 =</v>
      </c>
      <c r="Q166" s="456" t="str">
        <f t="shared" si="75"/>
        <v>0 * 0 / 100 / 3 =</v>
      </c>
      <c r="R166" s="456" t="str">
        <f t="shared" si="75"/>
        <v>0 * 0 / 100 / 3 =</v>
      </c>
      <c r="S166" s="27"/>
    </row>
    <row r="167" spans="1:19" s="52" customFormat="1">
      <c r="A167" s="26"/>
      <c r="B167" s="453">
        <f t="shared" si="77"/>
        <v>23</v>
      </c>
      <c r="C167" s="454"/>
      <c r="D167" s="454"/>
      <c r="E167" s="454"/>
      <c r="F167" s="457" t="s">
        <v>19</v>
      </c>
      <c r="G167" s="456" t="str">
        <f t="shared" si="76"/>
        <v>= 0 *  / 100 / 3 =</v>
      </c>
      <c r="H167" s="456" t="str">
        <f t="shared" si="75"/>
        <v>0 * 0 / 100 / 3 =</v>
      </c>
      <c r="I167" s="456" t="str">
        <f t="shared" si="75"/>
        <v>0 * 0 / 100 / 3 =</v>
      </c>
      <c r="J167" s="456" t="str">
        <f t="shared" si="75"/>
        <v>0 * 0 / 100 / 3 =</v>
      </c>
      <c r="K167" s="456" t="str">
        <f t="shared" si="75"/>
        <v>0 * 0 / 100 / 3 =</v>
      </c>
      <c r="L167" s="456" t="str">
        <f t="shared" si="75"/>
        <v>0 * 0 / 100 / 3 =</v>
      </c>
      <c r="M167" s="456" t="str">
        <f t="shared" si="75"/>
        <v>0 * 0 / 100 / 3 =</v>
      </c>
      <c r="N167" s="456" t="str">
        <f t="shared" si="75"/>
        <v>0 * 0 / 100 / 3 =</v>
      </c>
      <c r="O167" s="456" t="str">
        <f t="shared" si="75"/>
        <v>0 * 0 / 100 / 3 =</v>
      </c>
      <c r="P167" s="456" t="str">
        <f t="shared" si="75"/>
        <v>0 * 0 / 100 / 3 =</v>
      </c>
      <c r="Q167" s="456" t="str">
        <f t="shared" si="75"/>
        <v>0 * 0 / 100 / 3 =</v>
      </c>
      <c r="R167" s="456" t="str">
        <f t="shared" si="75"/>
        <v>0 * 0 / 100 / 3 =</v>
      </c>
      <c r="S167" s="27"/>
    </row>
    <row r="168" spans="1:19" s="52" customFormat="1">
      <c r="A168" s="26"/>
      <c r="B168" s="453">
        <f t="shared" si="77"/>
        <v>24</v>
      </c>
      <c r="C168" s="454"/>
      <c r="D168" s="454"/>
      <c r="E168" s="454"/>
      <c r="F168" s="457" t="s">
        <v>20</v>
      </c>
      <c r="G168" s="456" t="str">
        <f t="shared" si="76"/>
        <v>= 0 *  / 100 / 3 =</v>
      </c>
      <c r="H168" s="456" t="str">
        <f t="shared" si="75"/>
        <v>0 * 0 / 100 / 3 =</v>
      </c>
      <c r="I168" s="456" t="str">
        <f t="shared" si="75"/>
        <v>0 * 0 / 100 / 3 =</v>
      </c>
      <c r="J168" s="456" t="str">
        <f t="shared" si="75"/>
        <v>0 * 0 / 100 / 3 =</v>
      </c>
      <c r="K168" s="456" t="str">
        <f t="shared" si="75"/>
        <v>0 * 0 / 100 / 3 =</v>
      </c>
      <c r="L168" s="456" t="str">
        <f t="shared" si="75"/>
        <v>0 * 0 / 100 / 3 =</v>
      </c>
      <c r="M168" s="456" t="str">
        <f t="shared" si="75"/>
        <v>0 * 0 / 100 / 3 =</v>
      </c>
      <c r="N168" s="456" t="str">
        <f t="shared" si="75"/>
        <v>0 * 0 / 100 / 3 =</v>
      </c>
      <c r="O168" s="456" t="str">
        <f t="shared" si="75"/>
        <v>0 * 0 / 100 / 3 =</v>
      </c>
      <c r="P168" s="456" t="str">
        <f t="shared" si="75"/>
        <v>0 * 0 / 100 / 3 =</v>
      </c>
      <c r="Q168" s="456" t="str">
        <f t="shared" si="75"/>
        <v>0 * 0 / 100 / 3 =</v>
      </c>
      <c r="R168" s="456" t="str">
        <f t="shared" si="75"/>
        <v>0 * 0 / 100 / 3 =</v>
      </c>
      <c r="S168" s="27"/>
    </row>
    <row r="169" spans="1:19" s="52" customFormat="1">
      <c r="A169" s="26"/>
      <c r="B169" s="453">
        <f t="shared" si="77"/>
        <v>25</v>
      </c>
      <c r="C169" s="454"/>
      <c r="D169" s="454"/>
      <c r="E169" s="454"/>
      <c r="F169" s="457" t="s">
        <v>21</v>
      </c>
      <c r="G169" s="456" t="str">
        <f t="shared" si="76"/>
        <v>= 0 *  / 100 / 3 =</v>
      </c>
      <c r="H169" s="456" t="str">
        <f t="shared" si="75"/>
        <v>0 * 0 / 100 / 3 =</v>
      </c>
      <c r="I169" s="456" t="str">
        <f t="shared" si="75"/>
        <v>0 * 0 / 100 / 3 =</v>
      </c>
      <c r="J169" s="456" t="str">
        <f t="shared" si="75"/>
        <v>0 * 0 / 100 / 3 =</v>
      </c>
      <c r="K169" s="456" t="str">
        <f t="shared" si="75"/>
        <v>0 * 0 / 100 / 3 =</v>
      </c>
      <c r="L169" s="456" t="str">
        <f t="shared" si="75"/>
        <v>0 * 0 / 100 / 3 =</v>
      </c>
      <c r="M169" s="456" t="str">
        <f t="shared" si="75"/>
        <v>0 * 0 / 100 / 3 =</v>
      </c>
      <c r="N169" s="456" t="str">
        <f t="shared" si="75"/>
        <v>0 * 0 / 100 / 3 =</v>
      </c>
      <c r="O169" s="456" t="str">
        <f t="shared" si="75"/>
        <v>0 * 0 / 100 / 3 =</v>
      </c>
      <c r="P169" s="456" t="str">
        <f t="shared" si="75"/>
        <v>0 * 0 / 100 / 3 =</v>
      </c>
      <c r="Q169" s="456" t="str">
        <f t="shared" si="75"/>
        <v>0 * 0 / 100 / 3 =</v>
      </c>
      <c r="R169" s="456" t="str">
        <f t="shared" si="75"/>
        <v>0 * 0 / 100 / 3 =</v>
      </c>
      <c r="S169" s="27"/>
    </row>
    <row r="170" spans="1:19" s="52" customFormat="1">
      <c r="A170" s="26"/>
      <c r="B170" s="453">
        <f t="shared" si="77"/>
        <v>26</v>
      </c>
      <c r="C170" s="454"/>
      <c r="D170" s="454"/>
      <c r="E170" s="454"/>
      <c r="F170" s="457" t="s">
        <v>22</v>
      </c>
      <c r="G170" s="456" t="str">
        <f t="shared" si="76"/>
        <v>= 0 *  / 100 / 3 =</v>
      </c>
      <c r="H170" s="456" t="str">
        <f t="shared" si="75"/>
        <v>0 * 0 / 100 / 3 =</v>
      </c>
      <c r="I170" s="456" t="str">
        <f t="shared" si="75"/>
        <v>0 * 0 / 100 / 3 =</v>
      </c>
      <c r="J170" s="456" t="str">
        <f t="shared" si="75"/>
        <v>0 * 0 / 100 / 3 =</v>
      </c>
      <c r="K170" s="456" t="str">
        <f t="shared" si="75"/>
        <v>0 * 0 / 100 / 3 =</v>
      </c>
      <c r="L170" s="456" t="str">
        <f t="shared" si="75"/>
        <v>0 * 0 / 100 / 3 =</v>
      </c>
      <c r="M170" s="456" t="str">
        <f t="shared" si="75"/>
        <v>0 * 0 / 100 / 3 =</v>
      </c>
      <c r="N170" s="456" t="str">
        <f t="shared" si="75"/>
        <v>0 * 0 / 100 / 3 =</v>
      </c>
      <c r="O170" s="456" t="str">
        <f t="shared" si="75"/>
        <v>0 * 0 / 100 / 3 =</v>
      </c>
      <c r="P170" s="456" t="str">
        <f t="shared" si="75"/>
        <v>0 * 0 / 100 / 3 =</v>
      </c>
      <c r="Q170" s="456" t="str">
        <f t="shared" si="75"/>
        <v>0 * 0 / 100 / 3 =</v>
      </c>
      <c r="R170" s="456" t="str">
        <f t="shared" si="75"/>
        <v>0 * 0 / 100 / 3 =</v>
      </c>
      <c r="S170" s="27"/>
    </row>
    <row r="171" spans="1:19" s="52" customFormat="1">
      <c r="A171" s="26"/>
      <c r="B171" s="453">
        <f t="shared" si="77"/>
        <v>27</v>
      </c>
      <c r="C171" s="454"/>
      <c r="D171" s="454"/>
      <c r="E171" s="454"/>
      <c r="F171" s="457" t="s">
        <v>0</v>
      </c>
      <c r="G171" s="456" t="str">
        <f t="shared" si="76"/>
        <v>= 0 *  / 100 / 3 =</v>
      </c>
      <c r="H171" s="456" t="str">
        <f t="shared" si="75"/>
        <v>0 * 0 / 100 / 3 =</v>
      </c>
      <c r="I171" s="456" t="str">
        <f t="shared" si="75"/>
        <v>0 * 0 / 100 / 3 =</v>
      </c>
      <c r="J171" s="456" t="str">
        <f t="shared" si="75"/>
        <v>0 * 0 / 100 / 3 =</v>
      </c>
      <c r="K171" s="456" t="str">
        <f t="shared" si="75"/>
        <v>0 * 0 / 100 / 3 =</v>
      </c>
      <c r="L171" s="456" t="str">
        <f t="shared" si="75"/>
        <v>0 * 0 / 100 / 3 =</v>
      </c>
      <c r="M171" s="456" t="str">
        <f t="shared" si="75"/>
        <v>0 * 0 / 100 / 3 =</v>
      </c>
      <c r="N171" s="456" t="str">
        <f t="shared" si="75"/>
        <v>0 * 0 / 100 / 3 =</v>
      </c>
      <c r="O171" s="456" t="str">
        <f t="shared" si="75"/>
        <v>0 * 0 / 100 / 3 =</v>
      </c>
      <c r="P171" s="456" t="str">
        <f t="shared" si="75"/>
        <v>0 * 0 / 100 / 3 =</v>
      </c>
      <c r="Q171" s="456" t="str">
        <f t="shared" si="75"/>
        <v>0 * 0 / 100 / 3 =</v>
      </c>
      <c r="R171" s="456" t="str">
        <f t="shared" si="75"/>
        <v>0 * 0 / 100 / 3 =</v>
      </c>
      <c r="S171" s="27"/>
    </row>
    <row r="172" spans="1:19" s="52" customFormat="1">
      <c r="A172" s="26"/>
      <c r="B172" s="453">
        <f t="shared" si="77"/>
        <v>28</v>
      </c>
      <c r="C172" s="454"/>
      <c r="D172" s="454"/>
      <c r="E172" s="454"/>
      <c r="F172" s="457" t="s">
        <v>96</v>
      </c>
      <c r="G172" s="456" t="str">
        <f>"= "&amp;G57&amp;" * "&amp;G$5&amp;" / 100 / 3 ="</f>
        <v>= 0 *  / 100 / 3 =</v>
      </c>
      <c r="H172" s="456" t="str">
        <f t="shared" ref="H172:R172" si="78">"= "&amp;H57&amp;" * "&amp;H$5&amp;" / 100 / 3 ="</f>
        <v>= 0 * 0 / 100 / 3 =</v>
      </c>
      <c r="I172" s="456" t="str">
        <f t="shared" si="78"/>
        <v>= 0 * 0 / 100 / 3 =</v>
      </c>
      <c r="J172" s="456" t="str">
        <f t="shared" si="78"/>
        <v>= 0 * 0 / 100 / 3 =</v>
      </c>
      <c r="K172" s="456" t="str">
        <f t="shared" si="78"/>
        <v>= 0 * 0 / 100 / 3 =</v>
      </c>
      <c r="L172" s="456" t="str">
        <f t="shared" si="78"/>
        <v>= 0 * 0 / 100 / 3 =</v>
      </c>
      <c r="M172" s="456" t="str">
        <f t="shared" si="78"/>
        <v>= 0 * 0 / 100 / 3 =</v>
      </c>
      <c r="N172" s="456" t="str">
        <f t="shared" si="78"/>
        <v>= 0 * 0 / 100 / 3 =</v>
      </c>
      <c r="O172" s="456" t="str">
        <f t="shared" si="78"/>
        <v>= 0 * 0 / 100 / 3 =</v>
      </c>
      <c r="P172" s="456" t="str">
        <f t="shared" si="78"/>
        <v>= 0 * 0 / 100 / 3 =</v>
      </c>
      <c r="Q172" s="456" t="str">
        <f t="shared" si="78"/>
        <v>= 0 * 0 / 100 / 3 =</v>
      </c>
      <c r="R172" s="456" t="str">
        <f t="shared" si="78"/>
        <v>= 0 * 0 / 100 / 3 =</v>
      </c>
      <c r="S172" s="27"/>
    </row>
    <row r="173" spans="1:19" s="52" customFormat="1">
      <c r="A173" s="26"/>
      <c r="B173" s="453">
        <f t="shared" si="77"/>
        <v>29</v>
      </c>
      <c r="C173" s="454"/>
      <c r="D173" s="454"/>
      <c r="E173" s="454"/>
      <c r="F173" s="460" t="s">
        <v>12</v>
      </c>
      <c r="G173" s="456" t="str">
        <f>"= "&amp;G58&amp;" * "&amp;G$5&amp;" / 100 / 3 ="</f>
        <v>= 0 *  / 100 / 3 =</v>
      </c>
      <c r="H173" s="456" t="str">
        <f t="shared" ref="H173:R173" si="79">"= "&amp;H58&amp;" * "&amp;H$5&amp;" / 100 / 3 ="</f>
        <v>= 0 * 0 / 100 / 3 =</v>
      </c>
      <c r="I173" s="456" t="str">
        <f t="shared" si="79"/>
        <v>= 0 * 0 / 100 / 3 =</v>
      </c>
      <c r="J173" s="456" t="str">
        <f t="shared" si="79"/>
        <v>= 0 * 0 / 100 / 3 =</v>
      </c>
      <c r="K173" s="456" t="str">
        <f t="shared" si="79"/>
        <v>= 0 * 0 / 100 / 3 =</v>
      </c>
      <c r="L173" s="456" t="str">
        <f t="shared" si="79"/>
        <v>= 0 * 0 / 100 / 3 =</v>
      </c>
      <c r="M173" s="456" t="str">
        <f t="shared" si="79"/>
        <v>= 0 * 0 / 100 / 3 =</v>
      </c>
      <c r="N173" s="456" t="str">
        <f t="shared" si="79"/>
        <v>= 0 * 0 / 100 / 3 =</v>
      </c>
      <c r="O173" s="456" t="str">
        <f t="shared" si="79"/>
        <v>= 0 * 0 / 100 / 3 =</v>
      </c>
      <c r="P173" s="456" t="str">
        <f t="shared" si="79"/>
        <v>= 0 * 0 / 100 / 3 =</v>
      </c>
      <c r="Q173" s="456" t="str">
        <f t="shared" si="79"/>
        <v>= 0 * 0 / 100 / 3 =</v>
      </c>
      <c r="R173" s="456" t="str">
        <f t="shared" si="79"/>
        <v>= 0 * 0 / 100 / 3 =</v>
      </c>
      <c r="S173" s="27"/>
    </row>
    <row r="174" spans="1:19" s="52" customFormat="1">
      <c r="A174" s="26"/>
      <c r="B174" s="453">
        <f t="shared" si="77"/>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80">SUBSTITUTE(TRIM("=SUM("&amp;IF($C39&lt;&gt;"",H39&amp;" ","")&amp;IF($C40&lt;&gt;"",H40&amp;" ","")&amp;IF($C41&lt;&gt;"",H41&amp;" ","")&amp;IF($C42&lt;&gt;"",H42&amp;" ","")&amp;IF($C43&lt;&gt;"",H43,"")&amp;")")," ","; ")&amp;" * "&amp;H5&amp;" / 100 / 3 ="</f>
        <v>=SUM() * 0 / 100 / 3 =</v>
      </c>
      <c r="I174" s="456" t="str">
        <f t="shared" si="80"/>
        <v>=SUM() * 0 / 100 / 3 =</v>
      </c>
      <c r="J174" s="456" t="str">
        <f t="shared" si="80"/>
        <v>=SUM() * 0 / 100 / 3 =</v>
      </c>
      <c r="K174" s="456" t="str">
        <f t="shared" si="80"/>
        <v>=SUM() * 0 / 100 / 3 =</v>
      </c>
      <c r="L174" s="456" t="str">
        <f t="shared" si="80"/>
        <v>=SUM() * 0 / 100 / 3 =</v>
      </c>
      <c r="M174" s="456" t="str">
        <f t="shared" si="80"/>
        <v>=SUM() * 0 / 100 / 3 =</v>
      </c>
      <c r="N174" s="456" t="str">
        <f t="shared" si="80"/>
        <v>=SUM() * 0 / 100 / 3 =</v>
      </c>
      <c r="O174" s="456" t="str">
        <f t="shared" si="80"/>
        <v>=SUM() * 0 / 100 / 3 =</v>
      </c>
      <c r="P174" s="456" t="str">
        <f t="shared" si="80"/>
        <v>=SUM() * 0 / 100 / 3 =</v>
      </c>
      <c r="Q174" s="456" t="str">
        <f t="shared" si="80"/>
        <v>=SUM() * 0 / 100 / 3 =</v>
      </c>
      <c r="R174" s="456" t="str">
        <f t="shared" si="80"/>
        <v>=SUM() * 0 / 100 / 3 =</v>
      </c>
      <c r="S174" s="27"/>
    </row>
    <row r="175" spans="1:19" s="52" customFormat="1" ht="13" thickBot="1">
      <c r="A175" s="26"/>
      <c r="B175" s="453">
        <f t="shared" si="77"/>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77"/>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77"/>
        <v>33</v>
      </c>
      <c r="C177" s="454"/>
      <c r="D177" s="454"/>
      <c r="E177" s="454"/>
      <c r="F177" s="462" t="s">
        <v>32</v>
      </c>
      <c r="G177" s="456" t="str">
        <f>"= SUM(Lin. 1 - Lin. 15) - "&amp;G76&amp;" ="</f>
        <v>= SUM(Lin. 1 - Lin. 15) - 0 =</v>
      </c>
      <c r="H177" s="456" t="str">
        <f t="shared" ref="H177:R177" si="81">"= SUM(Lin. 1 - Lin. 15) - "&amp;H76&amp;" ="</f>
        <v>= SUM(Lin. 1 - Lin. 15) - 0 =</v>
      </c>
      <c r="I177" s="456" t="str">
        <f t="shared" si="81"/>
        <v>= SUM(Lin. 1 - Lin. 15) - 0 =</v>
      </c>
      <c r="J177" s="456" t="str">
        <f t="shared" si="81"/>
        <v>= SUM(Lin. 1 - Lin. 15) - 0 =</v>
      </c>
      <c r="K177" s="456" t="str">
        <f t="shared" si="81"/>
        <v>= SUM(Lin. 1 - Lin. 15) - 0 =</v>
      </c>
      <c r="L177" s="456" t="str">
        <f t="shared" si="81"/>
        <v>= SUM(Lin. 1 - Lin. 15) - 0 =</v>
      </c>
      <c r="M177" s="456" t="str">
        <f t="shared" si="81"/>
        <v>= SUM(Lin. 1 - Lin. 15) - 0 =</v>
      </c>
      <c r="N177" s="456" t="str">
        <f t="shared" si="81"/>
        <v>= SUM(Lin. 1 - Lin. 15) - 0 =</v>
      </c>
      <c r="O177" s="456" t="str">
        <f t="shared" si="81"/>
        <v>= SUM(Lin. 1 - Lin. 15) - 0 =</v>
      </c>
      <c r="P177" s="456" t="str">
        <f t="shared" si="81"/>
        <v>= SUM(Lin. 1 - Lin. 15) - 0 =</v>
      </c>
      <c r="Q177" s="456" t="str">
        <f t="shared" si="81"/>
        <v>= SUM(Lin. 1 - Lin. 15) - 0 =</v>
      </c>
      <c r="R177" s="456" t="str">
        <f t="shared" si="81"/>
        <v>= SUM(Lin. 1 - Lin. 15) - 0 =</v>
      </c>
      <c r="S177" s="27"/>
    </row>
    <row r="178" spans="1:19" s="52" customFormat="1">
      <c r="A178" s="26"/>
      <c r="B178" s="453">
        <f t="shared" si="77"/>
        <v>34</v>
      </c>
      <c r="C178" s="454"/>
      <c r="D178" s="454"/>
      <c r="E178" s="454"/>
      <c r="F178" s="463" t="s">
        <v>33</v>
      </c>
      <c r="G178" s="456" t="str">
        <f>"= "&amp;G77&amp;" * 8% (afrundet) ="</f>
        <v>= 0 * 8% (afrundet) =</v>
      </c>
      <c r="H178" s="456" t="str">
        <f t="shared" ref="H178:R178" si="82">"= "&amp;H77&amp;" * 8% (afrundet) ="</f>
        <v>= 0 * 8% (afrundet) =</v>
      </c>
      <c r="I178" s="456" t="str">
        <f t="shared" si="82"/>
        <v>= 0 * 8% (afrundet) =</v>
      </c>
      <c r="J178" s="456" t="str">
        <f t="shared" si="82"/>
        <v>= 0 * 8% (afrundet) =</v>
      </c>
      <c r="K178" s="456" t="str">
        <f t="shared" si="82"/>
        <v>= 0 * 8% (afrundet) =</v>
      </c>
      <c r="L178" s="456" t="str">
        <f t="shared" si="82"/>
        <v>= 0 * 8% (afrundet) =</v>
      </c>
      <c r="M178" s="456" t="str">
        <f t="shared" si="82"/>
        <v>= 0 * 8% (afrundet) =</v>
      </c>
      <c r="N178" s="456" t="str">
        <f t="shared" si="82"/>
        <v>= 0 * 8% (afrundet) =</v>
      </c>
      <c r="O178" s="456" t="str">
        <f t="shared" si="82"/>
        <v>= 0 * 8% (afrundet) =</v>
      </c>
      <c r="P178" s="456" t="str">
        <f t="shared" si="82"/>
        <v>= 0 * 8% (afrundet) =</v>
      </c>
      <c r="Q178" s="456" t="str">
        <f t="shared" si="82"/>
        <v>= 0 * 8% (afrundet) =</v>
      </c>
      <c r="R178" s="456" t="str">
        <f t="shared" si="82"/>
        <v>= 0 * 8% (afrundet) =</v>
      </c>
      <c r="S178" s="27"/>
    </row>
    <row r="179" spans="1:19" s="52" customFormat="1">
      <c r="A179" s="26"/>
      <c r="B179" s="453">
        <f t="shared" si="77"/>
        <v>35</v>
      </c>
      <c r="C179" s="454"/>
      <c r="D179" s="454"/>
      <c r="E179" s="454"/>
      <c r="F179" s="463" t="s">
        <v>34</v>
      </c>
      <c r="G179" s="456" t="str">
        <f>"= "&amp;G77&amp;" - "&amp;G78&amp;" ="</f>
        <v>= 0 - 0 =</v>
      </c>
      <c r="H179" s="456" t="str">
        <f t="shared" ref="H179:R179" si="83">"= "&amp;H77&amp;" - "&amp;H78&amp;" ="</f>
        <v>= 0 - 0 =</v>
      </c>
      <c r="I179" s="456" t="str">
        <f t="shared" si="83"/>
        <v>= 0 - 0 =</v>
      </c>
      <c r="J179" s="456" t="str">
        <f t="shared" si="83"/>
        <v>= 0 - 0 =</v>
      </c>
      <c r="K179" s="456" t="str">
        <f t="shared" si="83"/>
        <v>= 0 - 0 =</v>
      </c>
      <c r="L179" s="456" t="str">
        <f t="shared" si="83"/>
        <v>= 0 - 0 =</v>
      </c>
      <c r="M179" s="456" t="str">
        <f t="shared" si="83"/>
        <v>= 0 - 0 =</v>
      </c>
      <c r="N179" s="456" t="str">
        <f t="shared" si="83"/>
        <v>= 0 - 0 =</v>
      </c>
      <c r="O179" s="456" t="str">
        <f t="shared" si="83"/>
        <v>= 0 - 0 =</v>
      </c>
      <c r="P179" s="456" t="str">
        <f t="shared" si="83"/>
        <v>= 0 - 0 =</v>
      </c>
      <c r="Q179" s="456" t="str">
        <f t="shared" si="83"/>
        <v>= 0 - 0 =</v>
      </c>
      <c r="R179" s="456" t="str">
        <f t="shared" si="83"/>
        <v>= 0 - 0 =</v>
      </c>
      <c r="S179" s="27"/>
    </row>
    <row r="180" spans="1:19" s="52" customFormat="1">
      <c r="A180" s="26"/>
      <c r="B180" s="453">
        <f t="shared" si="77"/>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77"/>
        <v>37</v>
      </c>
      <c r="C181" s="454"/>
      <c r="D181" s="454"/>
      <c r="E181" s="454"/>
      <c r="F181" s="463" t="s">
        <v>35</v>
      </c>
      <c r="G181" s="456" t="str">
        <f>"= ("&amp;G79&amp;" - "&amp;G29&amp;") (afrundet) * "&amp;G28&amp;" / 100 ="</f>
        <v>= (0 - ) (afrundet) *  / 100 =</v>
      </c>
      <c r="H181" s="456" t="str">
        <f t="shared" ref="H181:R181" si="84">"= ("&amp;H79&amp;" - "&amp;H29&amp;") (afrundet) * "&amp;H28&amp;" / 100 ="</f>
        <v>= (0 - 0) (afrundet) * 0 / 100 =</v>
      </c>
      <c r="I181" s="456" t="str">
        <f t="shared" si="84"/>
        <v>= (0 - 0) (afrundet) * 0 / 100 =</v>
      </c>
      <c r="J181" s="456" t="str">
        <f t="shared" si="84"/>
        <v>= (0 - 0) (afrundet) * 0 / 100 =</v>
      </c>
      <c r="K181" s="456" t="str">
        <f t="shared" si="84"/>
        <v>= (0 - 0) (afrundet) * 0 / 100 =</v>
      </c>
      <c r="L181" s="456" t="str">
        <f t="shared" si="84"/>
        <v>= (0 - 0) (afrundet) * 0 / 100 =</v>
      </c>
      <c r="M181" s="456" t="str">
        <f t="shared" si="84"/>
        <v>= (0 - 0) (afrundet) * 0 / 100 =</v>
      </c>
      <c r="N181" s="456" t="str">
        <f t="shared" si="84"/>
        <v>= (0 - 0) (afrundet) * 0 / 100 =</v>
      </c>
      <c r="O181" s="456" t="str">
        <f t="shared" si="84"/>
        <v>= (0 - 0) (afrundet) * 0 / 100 =</v>
      </c>
      <c r="P181" s="456" t="str">
        <f t="shared" si="84"/>
        <v>= (0 - 0) (afrundet) * 0 / 100 =</v>
      </c>
      <c r="Q181" s="456" t="str">
        <f t="shared" si="84"/>
        <v>= (0 - 0) (afrundet) * 0 / 100 =</v>
      </c>
      <c r="R181" s="456" t="str">
        <f t="shared" si="84"/>
        <v>= (0 - 0) (afrundet) * 0 / 100 =</v>
      </c>
      <c r="S181" s="27"/>
    </row>
    <row r="182" spans="1:19" s="52" customFormat="1">
      <c r="A182" s="26"/>
      <c r="B182" s="453">
        <f t="shared" si="77"/>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77"/>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77"/>
        <v>40</v>
      </c>
      <c r="C184" s="454"/>
      <c r="D184" s="454"/>
      <c r="E184" s="454"/>
      <c r="F184" s="463" t="s">
        <v>166</v>
      </c>
      <c r="G184" s="456" t="str">
        <f>"= Lin. 31 ="</f>
        <v>= Lin. 31 =</v>
      </c>
      <c r="H184" s="456" t="str">
        <f t="shared" ref="H184:R184" si="85">"= Lin. 31 ="</f>
        <v>= Lin. 31 =</v>
      </c>
      <c r="I184" s="456" t="str">
        <f t="shared" si="85"/>
        <v>= Lin. 31 =</v>
      </c>
      <c r="J184" s="456" t="str">
        <f t="shared" si="85"/>
        <v>= Lin. 31 =</v>
      </c>
      <c r="K184" s="456" t="str">
        <f t="shared" si="85"/>
        <v>= Lin. 31 =</v>
      </c>
      <c r="L184" s="456" t="str">
        <f t="shared" si="85"/>
        <v>= Lin. 31 =</v>
      </c>
      <c r="M184" s="456" t="str">
        <f t="shared" si="85"/>
        <v>= Lin. 31 =</v>
      </c>
      <c r="N184" s="456" t="str">
        <f t="shared" si="85"/>
        <v>= Lin. 31 =</v>
      </c>
      <c r="O184" s="456" t="str">
        <f t="shared" si="85"/>
        <v>= Lin. 31 =</v>
      </c>
      <c r="P184" s="456" t="str">
        <f t="shared" si="85"/>
        <v>= Lin. 31 =</v>
      </c>
      <c r="Q184" s="456" t="str">
        <f t="shared" si="85"/>
        <v>= Lin. 31 =</v>
      </c>
      <c r="R184" s="456" t="str">
        <f t="shared" si="85"/>
        <v>= Lin. 31 =</v>
      </c>
      <c r="S184" s="27"/>
    </row>
    <row r="185" spans="1:19" s="52" customFormat="1">
      <c r="A185" s="26"/>
      <c r="B185" s="453">
        <f t="shared" si="77"/>
        <v>41</v>
      </c>
      <c r="C185" s="454"/>
      <c r="D185" s="454"/>
      <c r="E185" s="454"/>
      <c r="F185" s="463" t="s">
        <v>202</v>
      </c>
      <c r="G185" s="456" t="str">
        <f>"= Lin. 39 * 2 ="</f>
        <v>= Lin. 39 * 2 =</v>
      </c>
      <c r="H185" s="456" t="str">
        <f t="shared" ref="H185:R185" si="86">"= Lin. 39 * 2 ="</f>
        <v>= Lin. 39 * 2 =</v>
      </c>
      <c r="I185" s="456" t="str">
        <f t="shared" si="86"/>
        <v>= Lin. 39 * 2 =</v>
      </c>
      <c r="J185" s="456" t="str">
        <f t="shared" si="86"/>
        <v>= Lin. 39 * 2 =</v>
      </c>
      <c r="K185" s="456" t="str">
        <f t="shared" si="86"/>
        <v>= Lin. 39 * 2 =</v>
      </c>
      <c r="L185" s="456" t="str">
        <f t="shared" si="86"/>
        <v>= Lin. 39 * 2 =</v>
      </c>
      <c r="M185" s="456" t="str">
        <f t="shared" si="86"/>
        <v>= Lin. 39 * 2 =</v>
      </c>
      <c r="N185" s="456" t="str">
        <f t="shared" si="86"/>
        <v>= Lin. 39 * 2 =</v>
      </c>
      <c r="O185" s="456" t="str">
        <f t="shared" si="86"/>
        <v>= Lin. 39 * 2 =</v>
      </c>
      <c r="P185" s="456" t="str">
        <f t="shared" si="86"/>
        <v>= Lin. 39 * 2 =</v>
      </c>
      <c r="Q185" s="456" t="str">
        <f t="shared" si="86"/>
        <v>= Lin. 39 * 2 =</v>
      </c>
      <c r="R185" s="456" t="str">
        <f t="shared" si="86"/>
        <v>= Lin. 39 * 2 =</v>
      </c>
      <c r="S185" s="27"/>
    </row>
    <row r="186" spans="1:19" s="52" customFormat="1">
      <c r="A186" s="26"/>
      <c r="B186" s="453">
        <f t="shared" si="77"/>
        <v>42</v>
      </c>
      <c r="C186" s="454"/>
      <c r="D186" s="454"/>
      <c r="E186" s="454"/>
      <c r="F186" s="463" t="s">
        <v>14</v>
      </c>
      <c r="G186" s="456" t="str">
        <f>"= Lin. 32 * 2 ="</f>
        <v>= Lin. 32 * 2 =</v>
      </c>
      <c r="H186" s="456" t="str">
        <f t="shared" ref="H186:R186" si="87">"= Lin. 32 * 2 ="</f>
        <v>= Lin. 32 * 2 =</v>
      </c>
      <c r="I186" s="456" t="str">
        <f t="shared" si="87"/>
        <v>= Lin. 32 * 2 =</v>
      </c>
      <c r="J186" s="456" t="str">
        <f t="shared" si="87"/>
        <v>= Lin. 32 * 2 =</v>
      </c>
      <c r="K186" s="456" t="str">
        <f t="shared" si="87"/>
        <v>= Lin. 32 * 2 =</v>
      </c>
      <c r="L186" s="456" t="str">
        <f t="shared" si="87"/>
        <v>= Lin. 32 * 2 =</v>
      </c>
      <c r="M186" s="456" t="str">
        <f t="shared" si="87"/>
        <v>= Lin. 32 * 2 =</v>
      </c>
      <c r="N186" s="456" t="str">
        <f t="shared" si="87"/>
        <v>= Lin. 32 * 2 =</v>
      </c>
      <c r="O186" s="456" t="str">
        <f t="shared" si="87"/>
        <v>= Lin. 32 * 2 =</v>
      </c>
      <c r="P186" s="456" t="str">
        <f t="shared" si="87"/>
        <v>= Lin. 32 * 2 =</v>
      </c>
      <c r="Q186" s="456" t="str">
        <f t="shared" si="87"/>
        <v>= Lin. 32 * 2 =</v>
      </c>
      <c r="R186" s="456" t="str">
        <f t="shared" si="87"/>
        <v>= Lin. 32 * 2 =</v>
      </c>
      <c r="S186" s="27"/>
    </row>
    <row r="187" spans="1:19" s="52" customFormat="1">
      <c r="A187" s="26"/>
      <c r="B187" s="453">
        <f t="shared" si="77"/>
        <v>43</v>
      </c>
      <c r="C187" s="454"/>
      <c r="D187" s="454"/>
      <c r="E187" s="454"/>
      <c r="F187" s="463" t="s">
        <v>201</v>
      </c>
      <c r="G187" s="456" t="str">
        <f>"= Lin. 39 + Lin. 40 ="</f>
        <v>= Lin. 39 + Lin. 40 =</v>
      </c>
      <c r="H187" s="456" t="str">
        <f t="shared" ref="H187:R187" si="88">"= Lin. 39 + Lin. 40 ="</f>
        <v>= Lin. 39 + Lin. 40 =</v>
      </c>
      <c r="I187" s="456" t="str">
        <f t="shared" si="88"/>
        <v>= Lin. 39 + Lin. 40 =</v>
      </c>
      <c r="J187" s="456" t="str">
        <f t="shared" si="88"/>
        <v>= Lin. 39 + Lin. 40 =</v>
      </c>
      <c r="K187" s="456" t="str">
        <f t="shared" si="88"/>
        <v>= Lin. 39 + Lin. 40 =</v>
      </c>
      <c r="L187" s="456" t="str">
        <f t="shared" si="88"/>
        <v>= Lin. 39 + Lin. 40 =</v>
      </c>
      <c r="M187" s="456" t="str">
        <f t="shared" si="88"/>
        <v>= Lin. 39 + Lin. 40 =</v>
      </c>
      <c r="N187" s="456" t="str">
        <f t="shared" si="88"/>
        <v>= Lin. 39 + Lin. 40 =</v>
      </c>
      <c r="O187" s="456" t="str">
        <f t="shared" si="88"/>
        <v>= Lin. 39 + Lin. 40 =</v>
      </c>
      <c r="P187" s="456" t="str">
        <f t="shared" si="88"/>
        <v>= Lin. 39 + Lin. 40 =</v>
      </c>
      <c r="Q187" s="456" t="str">
        <f t="shared" si="88"/>
        <v>= Lin. 39 + Lin. 40 =</v>
      </c>
      <c r="R187" s="456" t="str">
        <f t="shared" si="88"/>
        <v>= Lin. 39 + Lin. 40 =</v>
      </c>
      <c r="S187" s="27"/>
    </row>
    <row r="188" spans="1:19" s="52" customFormat="1">
      <c r="A188" s="26"/>
      <c r="B188" s="453">
        <f t="shared" si="77"/>
        <v>44</v>
      </c>
      <c r="C188" s="454"/>
      <c r="D188" s="454"/>
      <c r="E188" s="454"/>
      <c r="F188" s="463" t="s">
        <v>42</v>
      </c>
      <c r="G188" s="456" t="str">
        <f>"= Lin. 32 + Lin. 41 ="</f>
        <v>= Lin. 32 + Lin. 41 =</v>
      </c>
      <c r="H188" s="456" t="str">
        <f t="shared" ref="H188:R188" si="89">"= Lin. 32 + Lin. 41 ="</f>
        <v>= Lin. 32 + Lin. 41 =</v>
      </c>
      <c r="I188" s="456" t="str">
        <f t="shared" si="89"/>
        <v>= Lin. 32 + Lin. 41 =</v>
      </c>
      <c r="J188" s="456" t="str">
        <f t="shared" si="89"/>
        <v>= Lin. 32 + Lin. 41 =</v>
      </c>
      <c r="K188" s="456" t="str">
        <f t="shared" si="89"/>
        <v>= Lin. 32 + Lin. 41 =</v>
      </c>
      <c r="L188" s="456" t="str">
        <f t="shared" si="89"/>
        <v>= Lin. 32 + Lin. 41 =</v>
      </c>
      <c r="M188" s="456" t="str">
        <f t="shared" si="89"/>
        <v>= Lin. 32 + Lin. 41 =</v>
      </c>
      <c r="N188" s="456" t="str">
        <f t="shared" si="89"/>
        <v>= Lin. 32 + Lin. 41 =</v>
      </c>
      <c r="O188" s="456" t="str">
        <f t="shared" si="89"/>
        <v>= Lin. 32 + Lin. 41 =</v>
      </c>
      <c r="P188" s="456" t="str">
        <f t="shared" si="89"/>
        <v>= Lin. 32 + Lin. 41 =</v>
      </c>
      <c r="Q188" s="456" t="str">
        <f t="shared" si="89"/>
        <v>= Lin. 32 + Lin. 41 =</v>
      </c>
      <c r="R188" s="456" t="str">
        <f t="shared" si="89"/>
        <v>= Lin. 32 + Lin. 41 =</v>
      </c>
      <c r="S188" s="27"/>
    </row>
    <row r="189" spans="1:19" s="52" customFormat="1">
      <c r="A189" s="26"/>
      <c r="B189" s="453">
        <f t="shared" si="77"/>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77"/>
        <v>46</v>
      </c>
      <c r="C190" s="454"/>
      <c r="D190" s="454"/>
      <c r="E190" s="454"/>
      <c r="F190" s="464" t="s">
        <v>92</v>
      </c>
      <c r="G190" s="456" t="str">
        <f>"= "&amp;G61&amp;" - ( "&amp;G81&amp;" + "&amp;G76&amp;" + "&amp;G78&amp;" + "&amp;G89&amp;") ="</f>
        <v>= 0 - ( 0 + 0 + 0 + 0) =</v>
      </c>
      <c r="H190" s="456" t="str">
        <f t="shared" ref="H190:R190" si="90">"= "&amp;H61&amp;" - ( "&amp;H81&amp;" + "&amp;H76&amp;" + "&amp;H78&amp;" + "&amp;H89&amp;") ="</f>
        <v>= 0 - ( 0 + 0 + 0 + 0) =</v>
      </c>
      <c r="I190" s="456" t="str">
        <f t="shared" si="90"/>
        <v>= 0 - ( 0 + 0 + 0 + 0) =</v>
      </c>
      <c r="J190" s="456" t="str">
        <f t="shared" si="90"/>
        <v>= 0 - ( 0 + 0 + 0 + 0) =</v>
      </c>
      <c r="K190" s="456" t="str">
        <f t="shared" si="90"/>
        <v>= 0 - ( 0 + 0 + 0 + 0) =</v>
      </c>
      <c r="L190" s="456" t="str">
        <f t="shared" si="90"/>
        <v>= 0 - ( 0 + 0 + 0 + 0) =</v>
      </c>
      <c r="M190" s="456" t="str">
        <f t="shared" si="90"/>
        <v>= 0 - ( 0 + 0 + 0 + 0) =</v>
      </c>
      <c r="N190" s="456" t="str">
        <f t="shared" si="90"/>
        <v>= 0 - ( 0 + 0 + 0 + 0) =</v>
      </c>
      <c r="O190" s="456" t="str">
        <f t="shared" si="90"/>
        <v>= 0 - ( 0 + 0 + 0 + 0) =</v>
      </c>
      <c r="P190" s="456" t="str">
        <f t="shared" si="90"/>
        <v>= 0 - ( 0 + 0 + 0 + 0) =</v>
      </c>
      <c r="Q190" s="456" t="str">
        <f t="shared" si="90"/>
        <v>= 0 - ( 0 + 0 + 0 + 0) =</v>
      </c>
      <c r="R190" s="456" t="str">
        <f t="shared" si="90"/>
        <v>= 0 - ( 0 + 0 + 0 + 0) =</v>
      </c>
      <c r="S190" s="27"/>
    </row>
    <row r="191" spans="1:19" s="52" customFormat="1">
      <c r="A191" s="26"/>
      <c r="B191" s="453">
        <f t="shared" si="77"/>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77"/>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tabSelected="1" workbookViewId="0">
      <pane xSplit="6" ySplit="3" topLeftCell="G4" activePane="bottomRight" state="frozen"/>
      <selection activeCell="G91" sqref="G91"/>
      <selection pane="topRight" activeCell="G91" sqref="G91"/>
      <selection pane="bottomLeft" activeCell="G91" sqref="G9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2</v>
      </c>
      <c r="H1" s="234" t="str">
        <f>G1</f>
        <v>R</v>
      </c>
      <c r="I1" s="234" t="str">
        <f t="shared" ref="I1:R2" si="0">H1</f>
        <v>R</v>
      </c>
      <c r="J1" s="234" t="str">
        <f t="shared" si="0"/>
        <v>R</v>
      </c>
      <c r="K1" s="234" t="str">
        <f t="shared" si="0"/>
        <v>R</v>
      </c>
      <c r="L1" s="234" t="str">
        <f t="shared" si="0"/>
        <v>R</v>
      </c>
      <c r="M1" s="234" t="str">
        <f t="shared" si="0"/>
        <v>R</v>
      </c>
      <c r="N1" s="234" t="str">
        <f t="shared" si="0"/>
        <v>R</v>
      </c>
      <c r="O1" s="234" t="str">
        <f t="shared" si="0"/>
        <v>R</v>
      </c>
      <c r="P1" s="234" t="str">
        <f t="shared" si="0"/>
        <v>R</v>
      </c>
      <c r="Q1" s="234" t="str">
        <f t="shared" si="0"/>
        <v>R</v>
      </c>
      <c r="R1" s="234" t="str">
        <f t="shared" si="0"/>
        <v>R</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3</v>
      </c>
      <c r="H1" s="234" t="str">
        <f>G1</f>
        <v>S</v>
      </c>
      <c r="I1" s="234" t="str">
        <f t="shared" ref="I1:R2" si="0">H1</f>
        <v>S</v>
      </c>
      <c r="J1" s="234" t="str">
        <f t="shared" si="0"/>
        <v>S</v>
      </c>
      <c r="K1" s="234" t="str">
        <f t="shared" si="0"/>
        <v>S</v>
      </c>
      <c r="L1" s="234" t="str">
        <f t="shared" si="0"/>
        <v>S</v>
      </c>
      <c r="M1" s="234" t="str">
        <f t="shared" si="0"/>
        <v>S</v>
      </c>
      <c r="N1" s="234" t="str">
        <f t="shared" si="0"/>
        <v>S</v>
      </c>
      <c r="O1" s="234" t="str">
        <f t="shared" si="0"/>
        <v>S</v>
      </c>
      <c r="P1" s="234" t="str">
        <f t="shared" si="0"/>
        <v>S</v>
      </c>
      <c r="Q1" s="234" t="str">
        <f t="shared" si="0"/>
        <v>S</v>
      </c>
      <c r="R1" s="234" t="str">
        <f t="shared" si="0"/>
        <v>S</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Y283"/>
  <sheetViews>
    <sheetView workbookViewId="0">
      <pane xSplit="6" ySplit="3" topLeftCell="G4" activePane="bottomRight" state="frozen"/>
      <selection activeCell="G1" sqref="G1"/>
      <selection pane="topRight" activeCell="G1" sqref="G1"/>
      <selection pane="bottomLeft" activeCell="G1" sqref="G1"/>
      <selection pane="bottomRight" activeCell="G1" sqref="G1"/>
    </sheetView>
  </sheetViews>
  <sheetFormatPr baseColWidth="10" defaultColWidth="20.85546875" defaultRowHeight="12" x14ac:dyDescent="0"/>
  <cols>
    <col min="1" max="1" width="10.140625" style="3" customWidth="1"/>
    <col min="2" max="2" width="4.140625" style="7" customWidth="1"/>
    <col min="3" max="5" width="5.140625" style="7" customWidth="1"/>
    <col min="6" max="6" width="33.28515625" style="3" customWidth="1"/>
    <col min="7" max="18" width="9.7109375" style="3" customWidth="1"/>
    <col min="19" max="19" width="44.85546875" style="2" customWidth="1"/>
    <col min="20" max="20" width="9.7109375" style="52" customWidth="1"/>
    <col min="21" max="21" width="10.140625" style="52" customWidth="1"/>
    <col min="22" max="25" width="8.7109375" style="52" customWidth="1"/>
    <col min="26" max="16384" width="20.85546875" style="26"/>
  </cols>
  <sheetData>
    <row r="1" spans="1:25" ht="27" customHeight="1">
      <c r="A1" s="328" t="s">
        <v>242</v>
      </c>
      <c r="B1" s="1">
        <v>1</v>
      </c>
      <c r="C1" s="472" t="s">
        <v>150</v>
      </c>
      <c r="D1" s="472" t="s">
        <v>151</v>
      </c>
      <c r="E1" s="472" t="s">
        <v>172</v>
      </c>
      <c r="F1" s="231" t="s">
        <v>212</v>
      </c>
      <c r="G1" s="233" t="s">
        <v>4</v>
      </c>
      <c r="H1" s="234" t="str">
        <f>G1</f>
        <v>T</v>
      </c>
      <c r="I1" s="234" t="str">
        <f t="shared" ref="I1:R2" si="0">H1</f>
        <v>T</v>
      </c>
      <c r="J1" s="234" t="str">
        <f t="shared" si="0"/>
        <v>T</v>
      </c>
      <c r="K1" s="234" t="str">
        <f t="shared" si="0"/>
        <v>T</v>
      </c>
      <c r="L1" s="234" t="str">
        <f t="shared" si="0"/>
        <v>T</v>
      </c>
      <c r="M1" s="234" t="str">
        <f t="shared" si="0"/>
        <v>T</v>
      </c>
      <c r="N1" s="234" t="str">
        <f t="shared" si="0"/>
        <v>T</v>
      </c>
      <c r="O1" s="234" t="str">
        <f t="shared" si="0"/>
        <v>T</v>
      </c>
      <c r="P1" s="234" t="str">
        <f t="shared" si="0"/>
        <v>T</v>
      </c>
      <c r="Q1" s="234" t="str">
        <f t="shared" si="0"/>
        <v>T</v>
      </c>
      <c r="R1" s="234" t="str">
        <f t="shared" si="0"/>
        <v>T</v>
      </c>
      <c r="S1" s="2" t="s">
        <v>84</v>
      </c>
      <c r="T1" s="31"/>
      <c r="U1" s="31"/>
      <c r="V1" s="31"/>
      <c r="W1" s="31"/>
      <c r="X1" s="31"/>
      <c r="Y1" s="31"/>
    </row>
    <row r="2" spans="1:25" ht="27" customHeight="1">
      <c r="A2" s="328"/>
      <c r="B2" s="4">
        <f>B1+1</f>
        <v>2</v>
      </c>
      <c r="C2" s="472"/>
      <c r="D2" s="472"/>
      <c r="E2" s="472"/>
      <c r="F2" s="389" t="s">
        <v>208</v>
      </c>
      <c r="G2" s="233" t="s">
        <v>238</v>
      </c>
      <c r="H2" s="234" t="str">
        <f>G2</f>
        <v>stilling</v>
      </c>
      <c r="I2" s="234" t="str">
        <f t="shared" si="0"/>
        <v>stilling</v>
      </c>
      <c r="J2" s="234" t="str">
        <f t="shared" si="0"/>
        <v>stilling</v>
      </c>
      <c r="K2" s="234" t="str">
        <f t="shared" si="0"/>
        <v>stilling</v>
      </c>
      <c r="L2" s="234" t="str">
        <f t="shared" si="0"/>
        <v>stilling</v>
      </c>
      <c r="M2" s="234" t="str">
        <f t="shared" si="0"/>
        <v>stilling</v>
      </c>
      <c r="N2" s="234" t="str">
        <f t="shared" si="0"/>
        <v>stilling</v>
      </c>
      <c r="O2" s="234" t="str">
        <f t="shared" si="0"/>
        <v>stilling</v>
      </c>
      <c r="P2" s="234" t="str">
        <f t="shared" si="0"/>
        <v>stilling</v>
      </c>
      <c r="Q2" s="234" t="str">
        <f t="shared" si="0"/>
        <v>stilling</v>
      </c>
      <c r="R2" s="234" t="str">
        <f t="shared" si="0"/>
        <v>stilling</v>
      </c>
      <c r="T2" s="31"/>
      <c r="U2" s="31"/>
      <c r="V2" s="31"/>
      <c r="W2" s="31"/>
      <c r="X2" s="31"/>
      <c r="Y2" s="31"/>
    </row>
    <row r="3" spans="1:25" ht="14" customHeight="1">
      <c r="A3" s="329" t="s">
        <v>174</v>
      </c>
      <c r="B3" s="4">
        <f>B2+1</f>
        <v>3</v>
      </c>
      <c r="C3" s="472"/>
      <c r="D3" s="472"/>
      <c r="E3" s="472"/>
      <c r="F3" s="32" t="s">
        <v>13</v>
      </c>
      <c r="G3" s="235" t="str">
        <f>"AUG 14"</f>
        <v>AUG 14</v>
      </c>
      <c r="H3" s="235" t="str">
        <f>"SEP14"</f>
        <v>SEP14</v>
      </c>
      <c r="I3" s="235" t="str">
        <f>"OKT 14"</f>
        <v>OKT 14</v>
      </c>
      <c r="J3" s="235" t="str">
        <f>"NOV 14"</f>
        <v>NOV 14</v>
      </c>
      <c r="K3" s="235" t="str">
        <f>"DEC 14"</f>
        <v>DEC 14</v>
      </c>
      <c r="L3" s="235" t="str">
        <f>"JAN 15"</f>
        <v>JAN 15</v>
      </c>
      <c r="M3" s="235" t="str">
        <f>"FEB 15"</f>
        <v>FEB 15</v>
      </c>
      <c r="N3" s="235" t="str">
        <f>"MAR 15"</f>
        <v>MAR 15</v>
      </c>
      <c r="O3" s="236" t="str">
        <f>"APR 15"</f>
        <v>APR 15</v>
      </c>
      <c r="P3" s="236" t="str">
        <f>"MAJ15"</f>
        <v>MAJ15</v>
      </c>
      <c r="Q3" s="236" t="str">
        <f>"JUN 15"</f>
        <v>JUN 15</v>
      </c>
      <c r="R3" s="236" t="str">
        <f>"JUL 15"</f>
        <v>JUL 15</v>
      </c>
      <c r="S3" s="85" t="s">
        <v>73</v>
      </c>
      <c r="T3" s="31"/>
      <c r="U3" s="31"/>
      <c r="V3" s="31"/>
      <c r="W3" s="31"/>
      <c r="X3" s="31"/>
      <c r="Y3" s="31"/>
    </row>
    <row r="4" spans="1:25" ht="27" customHeight="1">
      <c r="A4" s="473" t="s">
        <v>213</v>
      </c>
      <c r="B4" s="4">
        <f>B3+1</f>
        <v>4</v>
      </c>
      <c r="C4" s="193" t="s">
        <v>149</v>
      </c>
      <c r="D4" s="193" t="s">
        <v>149</v>
      </c>
      <c r="E4" s="193" t="s">
        <v>149</v>
      </c>
      <c r="F4" s="66" t="s">
        <v>176</v>
      </c>
      <c r="G4" s="237">
        <v>1</v>
      </c>
      <c r="H4" s="238">
        <f>G4</f>
        <v>1</v>
      </c>
      <c r="I4" s="238">
        <f t="shared" ref="I4:R4" si="1">H4</f>
        <v>1</v>
      </c>
      <c r="J4" s="238">
        <f t="shared" si="1"/>
        <v>1</v>
      </c>
      <c r="K4" s="238">
        <f t="shared" si="1"/>
        <v>1</v>
      </c>
      <c r="L4" s="238">
        <f t="shared" si="1"/>
        <v>1</v>
      </c>
      <c r="M4" s="238">
        <f t="shared" si="1"/>
        <v>1</v>
      </c>
      <c r="N4" s="238">
        <f t="shared" si="1"/>
        <v>1</v>
      </c>
      <c r="O4" s="238">
        <f t="shared" si="1"/>
        <v>1</v>
      </c>
      <c r="P4" s="238">
        <f t="shared" si="1"/>
        <v>1</v>
      </c>
      <c r="Q4" s="238">
        <f t="shared" si="1"/>
        <v>1</v>
      </c>
      <c r="R4" s="238">
        <f t="shared" si="1"/>
        <v>1</v>
      </c>
      <c r="S4" s="5" t="s">
        <v>246</v>
      </c>
      <c r="T4" s="31"/>
      <c r="U4" s="31"/>
      <c r="V4" s="31"/>
      <c r="W4" s="31"/>
      <c r="X4" s="31"/>
      <c r="Y4" s="31"/>
    </row>
    <row r="5" spans="1:25" ht="24" customHeight="1">
      <c r="A5" s="474"/>
      <c r="B5" s="4">
        <f>B4+1</f>
        <v>5</v>
      </c>
      <c r="C5" s="203"/>
      <c r="D5" s="204"/>
      <c r="E5" s="205"/>
      <c r="F5" s="67" t="s">
        <v>226</v>
      </c>
      <c r="G5" s="239"/>
      <c r="H5" s="240">
        <f t="shared" ref="H5:R5" si="2">$G5</f>
        <v>0</v>
      </c>
      <c r="I5" s="240">
        <f t="shared" si="2"/>
        <v>0</v>
      </c>
      <c r="J5" s="240">
        <f t="shared" si="2"/>
        <v>0</v>
      </c>
      <c r="K5" s="240">
        <f t="shared" si="2"/>
        <v>0</v>
      </c>
      <c r="L5" s="240">
        <f t="shared" si="2"/>
        <v>0</v>
      </c>
      <c r="M5" s="240">
        <f t="shared" si="2"/>
        <v>0</v>
      </c>
      <c r="N5" s="240">
        <f t="shared" si="2"/>
        <v>0</v>
      </c>
      <c r="O5" s="240">
        <f t="shared" si="2"/>
        <v>0</v>
      </c>
      <c r="P5" s="240">
        <f t="shared" si="2"/>
        <v>0</v>
      </c>
      <c r="Q5" s="240">
        <f t="shared" si="2"/>
        <v>0</v>
      </c>
      <c r="R5" s="240">
        <f t="shared" si="2"/>
        <v>0</v>
      </c>
      <c r="S5" s="2" t="s">
        <v>227</v>
      </c>
      <c r="T5" s="31"/>
      <c r="U5" s="31"/>
      <c r="V5" s="31"/>
      <c r="W5" s="31"/>
      <c r="X5" s="31"/>
      <c r="Y5" s="31"/>
    </row>
    <row r="6" spans="1:25" ht="12" customHeight="1">
      <c r="A6" s="474"/>
      <c r="B6" s="299">
        <f t="shared" ref="B6:B69" si="3">B5+1</f>
        <v>6</v>
      </c>
      <c r="C6" s="212"/>
      <c r="D6" s="213"/>
      <c r="E6" s="214"/>
      <c r="F6" s="67" t="s">
        <v>173</v>
      </c>
      <c r="G6" s="216" t="s">
        <v>10</v>
      </c>
      <c r="H6" s="217" t="str">
        <f>G6</f>
        <v>JA</v>
      </c>
      <c r="I6" s="217" t="str">
        <f t="shared" ref="H6:R7" si="4">H6</f>
        <v>JA</v>
      </c>
      <c r="J6" s="217" t="str">
        <f t="shared" si="4"/>
        <v>JA</v>
      </c>
      <c r="K6" s="217" t="str">
        <f t="shared" si="4"/>
        <v>JA</v>
      </c>
      <c r="L6" s="217" t="str">
        <f t="shared" si="4"/>
        <v>JA</v>
      </c>
      <c r="M6" s="217" t="str">
        <f t="shared" si="4"/>
        <v>JA</v>
      </c>
      <c r="N6" s="217" t="str">
        <f t="shared" si="4"/>
        <v>JA</v>
      </c>
      <c r="O6" s="217" t="str">
        <f t="shared" si="4"/>
        <v>JA</v>
      </c>
      <c r="P6" s="217" t="str">
        <f t="shared" si="4"/>
        <v>JA</v>
      </c>
      <c r="Q6" s="217" t="str">
        <f t="shared" si="4"/>
        <v>JA</v>
      </c>
      <c r="R6" s="217" t="str">
        <f t="shared" si="4"/>
        <v>JA</v>
      </c>
      <c r="S6" s="2" t="s">
        <v>100</v>
      </c>
      <c r="T6" s="31"/>
      <c r="U6" s="31"/>
      <c r="V6" s="31"/>
      <c r="W6" s="31"/>
      <c r="X6" s="31"/>
      <c r="Y6" s="31"/>
    </row>
    <row r="7" spans="1:25" ht="24" customHeight="1">
      <c r="A7" s="474"/>
      <c r="B7" s="4">
        <f t="shared" si="3"/>
        <v>7</v>
      </c>
      <c r="C7" s="203"/>
      <c r="D7" s="204"/>
      <c r="E7" s="205"/>
      <c r="F7" s="218" t="s">
        <v>181</v>
      </c>
      <c r="G7" s="79" t="s">
        <v>10</v>
      </c>
      <c r="H7" s="215" t="str">
        <f t="shared" si="4"/>
        <v>JA</v>
      </c>
      <c r="I7" s="215" t="str">
        <f t="shared" si="4"/>
        <v>JA</v>
      </c>
      <c r="J7" s="215" t="str">
        <f t="shared" si="4"/>
        <v>JA</v>
      </c>
      <c r="K7" s="215" t="str">
        <f t="shared" si="4"/>
        <v>JA</v>
      </c>
      <c r="L7" s="215" t="str">
        <f t="shared" si="4"/>
        <v>JA</v>
      </c>
      <c r="M7" s="215" t="str">
        <f t="shared" si="4"/>
        <v>JA</v>
      </c>
      <c r="N7" s="215" t="str">
        <f t="shared" si="4"/>
        <v>JA</v>
      </c>
      <c r="O7" s="215" t="str">
        <f t="shared" si="4"/>
        <v>JA</v>
      </c>
      <c r="P7" s="215" t="str">
        <f t="shared" si="4"/>
        <v>JA</v>
      </c>
      <c r="Q7" s="215" t="str">
        <f t="shared" si="4"/>
        <v>JA</v>
      </c>
      <c r="R7" s="215" t="str">
        <f t="shared" si="4"/>
        <v>JA</v>
      </c>
      <c r="S7" s="5" t="s">
        <v>182</v>
      </c>
      <c r="T7" s="31"/>
      <c r="U7" s="31"/>
      <c r="V7" s="31"/>
      <c r="W7" s="31"/>
      <c r="X7" s="31"/>
      <c r="Y7" s="31"/>
    </row>
    <row r="8" spans="1:25" ht="14" customHeight="1">
      <c r="A8" s="474"/>
      <c r="B8" s="4">
        <f t="shared" si="3"/>
        <v>8</v>
      </c>
      <c r="C8" s="203"/>
      <c r="D8" s="204"/>
      <c r="E8" s="205"/>
      <c r="F8" s="67" t="s">
        <v>223</v>
      </c>
      <c r="G8" s="241">
        <v>1.0171619999999999</v>
      </c>
      <c r="H8" s="241">
        <v>1.0171619999999999</v>
      </c>
      <c r="I8" s="241">
        <v>1.0171619999999999</v>
      </c>
      <c r="J8" s="241">
        <v>1.0171619999999999</v>
      </c>
      <c r="K8" s="241">
        <v>1.0171619999999999</v>
      </c>
      <c r="L8" s="241">
        <v>1.0171619999999999</v>
      </c>
      <c r="M8" s="241">
        <v>1.0171619999999999</v>
      </c>
      <c r="N8" s="241">
        <v>1.0171619999999999</v>
      </c>
      <c r="O8" s="471">
        <v>1.038</v>
      </c>
      <c r="P8" s="242">
        <f>O8</f>
        <v>1.038</v>
      </c>
      <c r="Q8" s="242">
        <f>P8</f>
        <v>1.038</v>
      </c>
      <c r="R8" s="242">
        <f>Q8</f>
        <v>1.038</v>
      </c>
      <c r="S8" s="20"/>
      <c r="T8" s="31"/>
      <c r="U8" s="31"/>
      <c r="V8" s="31"/>
      <c r="W8" s="31"/>
      <c r="X8" s="31"/>
      <c r="Y8" s="31"/>
    </row>
    <row r="9" spans="1:25" ht="14" customHeight="1">
      <c r="A9" s="474"/>
      <c r="B9" s="307">
        <f t="shared" si="3"/>
        <v>9</v>
      </c>
      <c r="C9" s="203"/>
      <c r="D9" s="204"/>
      <c r="E9" s="205"/>
      <c r="F9" s="324" t="s">
        <v>53</v>
      </c>
      <c r="G9" s="243">
        <v>2</v>
      </c>
      <c r="H9" s="244">
        <f t="shared" ref="H9:R9" si="5">$G9</f>
        <v>2</v>
      </c>
      <c r="I9" s="244">
        <f t="shared" si="5"/>
        <v>2</v>
      </c>
      <c r="J9" s="244">
        <f t="shared" si="5"/>
        <v>2</v>
      </c>
      <c r="K9" s="244">
        <f t="shared" si="5"/>
        <v>2</v>
      </c>
      <c r="L9" s="244">
        <f t="shared" si="5"/>
        <v>2</v>
      </c>
      <c r="M9" s="244">
        <f t="shared" si="5"/>
        <v>2</v>
      </c>
      <c r="N9" s="244">
        <f t="shared" si="5"/>
        <v>2</v>
      </c>
      <c r="O9" s="244">
        <f t="shared" si="5"/>
        <v>2</v>
      </c>
      <c r="P9" s="244">
        <f t="shared" si="5"/>
        <v>2</v>
      </c>
      <c r="Q9" s="244">
        <f t="shared" si="5"/>
        <v>2</v>
      </c>
      <c r="R9" s="244">
        <f t="shared" si="5"/>
        <v>2</v>
      </c>
      <c r="T9" s="31"/>
      <c r="U9" s="31"/>
      <c r="V9" s="31"/>
      <c r="W9" s="31"/>
      <c r="X9" s="31"/>
      <c r="Y9" s="31"/>
    </row>
    <row r="10" spans="1:25" ht="12" customHeight="1">
      <c r="A10" s="474"/>
      <c r="B10" s="4">
        <f t="shared" si="3"/>
        <v>10</v>
      </c>
      <c r="C10" s="203"/>
      <c r="D10" s="204"/>
      <c r="E10" s="205"/>
      <c r="F10" s="67" t="s">
        <v>11</v>
      </c>
      <c r="G10" s="433"/>
      <c r="H10" s="245">
        <f t="shared" ref="H10:R14" si="6">G10</f>
        <v>0</v>
      </c>
      <c r="I10" s="245">
        <f t="shared" si="6"/>
        <v>0</v>
      </c>
      <c r="J10" s="245">
        <f t="shared" si="6"/>
        <v>0</v>
      </c>
      <c r="K10" s="245">
        <f t="shared" si="6"/>
        <v>0</v>
      </c>
      <c r="L10" s="245">
        <f t="shared" si="6"/>
        <v>0</v>
      </c>
      <c r="M10" s="245">
        <f t="shared" si="6"/>
        <v>0</v>
      </c>
      <c r="N10" s="245">
        <f t="shared" si="6"/>
        <v>0</v>
      </c>
      <c r="O10" s="245">
        <f t="shared" si="6"/>
        <v>0</v>
      </c>
      <c r="P10" s="245">
        <f t="shared" si="6"/>
        <v>0</v>
      </c>
      <c r="Q10" s="245">
        <f t="shared" si="6"/>
        <v>0</v>
      </c>
      <c r="R10" s="245">
        <f t="shared" si="6"/>
        <v>0</v>
      </c>
      <c r="S10" s="5"/>
      <c r="T10" s="31"/>
      <c r="U10" s="31"/>
      <c r="V10" s="31"/>
      <c r="W10" s="31"/>
      <c r="X10" s="31"/>
      <c r="Y10" s="31"/>
    </row>
    <row r="11" spans="1:25" ht="14" customHeight="1">
      <c r="A11" s="232"/>
      <c r="B11" s="4">
        <f t="shared" si="3"/>
        <v>11</v>
      </c>
      <c r="C11" s="194" t="s">
        <v>152</v>
      </c>
      <c r="D11" s="195" t="s">
        <v>152</v>
      </c>
      <c r="E11" s="196" t="s">
        <v>152</v>
      </c>
      <c r="F11" s="219" t="s">
        <v>16</v>
      </c>
      <c r="G11" s="246"/>
      <c r="H11" s="247">
        <f t="shared" si="6"/>
        <v>0</v>
      </c>
      <c r="I11" s="247">
        <f t="shared" si="6"/>
        <v>0</v>
      </c>
      <c r="J11" s="247">
        <f t="shared" si="6"/>
        <v>0</v>
      </c>
      <c r="K11" s="247">
        <f t="shared" si="6"/>
        <v>0</v>
      </c>
      <c r="L11" s="247">
        <f t="shared" si="6"/>
        <v>0</v>
      </c>
      <c r="M11" s="247">
        <f t="shared" si="6"/>
        <v>0</v>
      </c>
      <c r="N11" s="247">
        <f t="shared" si="6"/>
        <v>0</v>
      </c>
      <c r="O11" s="247">
        <f t="shared" si="6"/>
        <v>0</v>
      </c>
      <c r="P11" s="247">
        <f t="shared" si="6"/>
        <v>0</v>
      </c>
      <c r="Q11" s="247">
        <f t="shared" si="6"/>
        <v>0</v>
      </c>
      <c r="R11" s="247">
        <f t="shared" si="6"/>
        <v>0</v>
      </c>
      <c r="S11" s="5" t="s">
        <v>169</v>
      </c>
      <c r="T11" s="31"/>
      <c r="U11" s="31"/>
      <c r="V11" s="31"/>
      <c r="W11" s="31"/>
      <c r="X11" s="31"/>
      <c r="Y11" s="31"/>
    </row>
    <row r="12" spans="1:25" ht="24" customHeight="1">
      <c r="A12" s="296"/>
      <c r="B12" s="4">
        <f t="shared" si="3"/>
        <v>12</v>
      </c>
      <c r="C12" s="197" t="s">
        <v>152</v>
      </c>
      <c r="D12" s="198" t="s">
        <v>152</v>
      </c>
      <c r="E12" s="199" t="s">
        <v>152</v>
      </c>
      <c r="F12" s="192" t="str">
        <f>"Fast aftalt årlig løn "&amp;IF(E12&lt;&gt;"","i grundbeløb pr. 31.03.2012","(ikke reguleret)")</f>
        <v>Fast aftalt årlig løn i grundbeløb pr. 31.03.2012</v>
      </c>
      <c r="G12" s="292"/>
      <c r="H12" s="293">
        <f t="shared" si="6"/>
        <v>0</v>
      </c>
      <c r="I12" s="293">
        <f t="shared" si="6"/>
        <v>0</v>
      </c>
      <c r="J12" s="293">
        <f t="shared" si="6"/>
        <v>0</v>
      </c>
      <c r="K12" s="293">
        <f t="shared" si="6"/>
        <v>0</v>
      </c>
      <c r="L12" s="293">
        <f t="shared" si="6"/>
        <v>0</v>
      </c>
      <c r="M12" s="293">
        <f t="shared" si="6"/>
        <v>0</v>
      </c>
      <c r="N12" s="293">
        <f t="shared" si="6"/>
        <v>0</v>
      </c>
      <c r="O12" s="293">
        <f t="shared" si="6"/>
        <v>0</v>
      </c>
      <c r="P12" s="293">
        <f t="shared" si="6"/>
        <v>0</v>
      </c>
      <c r="Q12" s="293">
        <f t="shared" si="6"/>
        <v>0</v>
      </c>
      <c r="R12" s="293">
        <f t="shared" si="6"/>
        <v>0</v>
      </c>
      <c r="S12" s="5"/>
      <c r="T12" s="31"/>
      <c r="U12" s="31"/>
      <c r="V12" s="31"/>
      <c r="W12" s="31"/>
      <c r="X12" s="31"/>
      <c r="Y12" s="31"/>
    </row>
    <row r="13" spans="1:25" ht="24" customHeight="1">
      <c r="A13" s="296"/>
      <c r="B13" s="4">
        <f t="shared" si="3"/>
        <v>13</v>
      </c>
      <c r="C13" s="197" t="s">
        <v>152</v>
      </c>
      <c r="D13" s="198"/>
      <c r="E13" s="199" t="s">
        <v>152</v>
      </c>
      <c r="F13" s="191" t="s">
        <v>183</v>
      </c>
      <c r="G13" s="222"/>
      <c r="H13" s="81">
        <f>G13</f>
        <v>0</v>
      </c>
      <c r="I13" s="81">
        <f t="shared" si="6"/>
        <v>0</v>
      </c>
      <c r="J13" s="81">
        <f t="shared" si="6"/>
        <v>0</v>
      </c>
      <c r="K13" s="81">
        <f t="shared" si="6"/>
        <v>0</v>
      </c>
      <c r="L13" s="81">
        <f t="shared" si="6"/>
        <v>0</v>
      </c>
      <c r="M13" s="81">
        <f t="shared" si="6"/>
        <v>0</v>
      </c>
      <c r="N13" s="81">
        <f t="shared" si="6"/>
        <v>0</v>
      </c>
      <c r="O13" s="81">
        <f t="shared" si="6"/>
        <v>0</v>
      </c>
      <c r="P13" s="81">
        <f t="shared" si="6"/>
        <v>0</v>
      </c>
      <c r="Q13" s="81">
        <f t="shared" si="6"/>
        <v>0</v>
      </c>
      <c r="R13" s="81">
        <f t="shared" si="6"/>
        <v>0</v>
      </c>
      <c r="S13" s="6"/>
      <c r="T13" s="31"/>
      <c r="U13" s="31"/>
      <c r="V13" s="31"/>
      <c r="W13" s="31"/>
      <c r="X13" s="31"/>
      <c r="Y13" s="31"/>
    </row>
    <row r="14" spans="1:25" ht="24" customHeight="1">
      <c r="A14" s="296"/>
      <c r="B14" s="4">
        <f t="shared" si="3"/>
        <v>14</v>
      </c>
      <c r="C14" s="197" t="s">
        <v>152</v>
      </c>
      <c r="D14" s="198"/>
      <c r="E14" s="199" t="s">
        <v>152</v>
      </c>
      <c r="F14" s="191" t="s">
        <v>154</v>
      </c>
      <c r="G14" s="222"/>
      <c r="H14" s="81">
        <f>G14</f>
        <v>0</v>
      </c>
      <c r="I14" s="81">
        <f t="shared" si="6"/>
        <v>0</v>
      </c>
      <c r="J14" s="81">
        <f t="shared" si="6"/>
        <v>0</v>
      </c>
      <c r="K14" s="81">
        <f t="shared" si="6"/>
        <v>0</v>
      </c>
      <c r="L14" s="81">
        <f t="shared" si="6"/>
        <v>0</v>
      </c>
      <c r="M14" s="81">
        <f t="shared" si="6"/>
        <v>0</v>
      </c>
      <c r="N14" s="81">
        <f t="shared" si="6"/>
        <v>0</v>
      </c>
      <c r="O14" s="81">
        <f t="shared" si="6"/>
        <v>0</v>
      </c>
      <c r="P14" s="81">
        <f t="shared" si="6"/>
        <v>0</v>
      </c>
      <c r="Q14" s="81">
        <f t="shared" si="6"/>
        <v>0</v>
      </c>
      <c r="R14" s="81">
        <f t="shared" si="6"/>
        <v>0</v>
      </c>
      <c r="T14" s="31"/>
      <c r="U14" s="31"/>
      <c r="V14" s="31"/>
      <c r="W14" s="31"/>
      <c r="X14" s="31"/>
      <c r="Y14" s="31"/>
    </row>
    <row r="15" spans="1:25" ht="24" customHeight="1">
      <c r="A15" s="296"/>
      <c r="B15" s="4">
        <f t="shared" si="3"/>
        <v>15</v>
      </c>
      <c r="C15" s="197" t="s">
        <v>152</v>
      </c>
      <c r="D15" s="198"/>
      <c r="E15" s="199" t="s">
        <v>152</v>
      </c>
      <c r="F15" s="191" t="s">
        <v>155</v>
      </c>
      <c r="G15" s="222"/>
      <c r="H15" s="81">
        <f t="shared" ref="H15:R22" si="7">G15</f>
        <v>0</v>
      </c>
      <c r="I15" s="81">
        <f t="shared" si="7"/>
        <v>0</v>
      </c>
      <c r="J15" s="81">
        <f t="shared" si="7"/>
        <v>0</v>
      </c>
      <c r="K15" s="81">
        <f t="shared" si="7"/>
        <v>0</v>
      </c>
      <c r="L15" s="81">
        <f t="shared" si="7"/>
        <v>0</v>
      </c>
      <c r="M15" s="81">
        <f t="shared" si="7"/>
        <v>0</v>
      </c>
      <c r="N15" s="81">
        <f t="shared" si="7"/>
        <v>0</v>
      </c>
      <c r="O15" s="81">
        <f t="shared" si="7"/>
        <v>0</v>
      </c>
      <c r="P15" s="81">
        <f t="shared" si="7"/>
        <v>0</v>
      </c>
      <c r="Q15" s="81">
        <f t="shared" si="7"/>
        <v>0</v>
      </c>
      <c r="R15" s="81">
        <f t="shared" si="7"/>
        <v>0</v>
      </c>
      <c r="T15" s="31"/>
      <c r="U15" s="31"/>
      <c r="V15" s="31"/>
      <c r="W15" s="31"/>
      <c r="X15" s="31"/>
      <c r="Y15" s="31"/>
    </row>
    <row r="16" spans="1:25" ht="24" customHeight="1">
      <c r="A16" s="296"/>
      <c r="B16" s="4">
        <f t="shared" si="3"/>
        <v>16</v>
      </c>
      <c r="C16" s="197" t="s">
        <v>152</v>
      </c>
      <c r="D16" s="198"/>
      <c r="E16" s="199" t="s">
        <v>152</v>
      </c>
      <c r="F16" s="191" t="s">
        <v>156</v>
      </c>
      <c r="G16" s="222"/>
      <c r="H16" s="81">
        <f>G16</f>
        <v>0</v>
      </c>
      <c r="I16" s="81">
        <f t="shared" si="7"/>
        <v>0</v>
      </c>
      <c r="J16" s="81">
        <f t="shared" si="7"/>
        <v>0</v>
      </c>
      <c r="K16" s="81">
        <f t="shared" si="7"/>
        <v>0</v>
      </c>
      <c r="L16" s="81">
        <f t="shared" si="7"/>
        <v>0</v>
      </c>
      <c r="M16" s="81">
        <f t="shared" si="7"/>
        <v>0</v>
      </c>
      <c r="N16" s="81">
        <f t="shared" si="7"/>
        <v>0</v>
      </c>
      <c r="O16" s="81">
        <f t="shared" si="7"/>
        <v>0</v>
      </c>
      <c r="P16" s="81">
        <f t="shared" si="7"/>
        <v>0</v>
      </c>
      <c r="Q16" s="81">
        <f t="shared" si="7"/>
        <v>0</v>
      </c>
      <c r="R16" s="81">
        <f t="shared" si="7"/>
        <v>0</v>
      </c>
      <c r="T16" s="31"/>
      <c r="U16" s="31"/>
      <c r="V16" s="31"/>
      <c r="W16" s="31"/>
      <c r="X16" s="31"/>
      <c r="Y16" s="31"/>
    </row>
    <row r="17" spans="1:25" ht="24" customHeight="1">
      <c r="A17" s="296"/>
      <c r="B17" s="4">
        <f t="shared" si="3"/>
        <v>17</v>
      </c>
      <c r="C17" s="197" t="s">
        <v>152</v>
      </c>
      <c r="D17" s="198" t="s">
        <v>152</v>
      </c>
      <c r="E17" s="199" t="s">
        <v>152</v>
      </c>
      <c r="F17" s="191" t="s">
        <v>153</v>
      </c>
      <c r="G17" s="222"/>
      <c r="H17" s="81">
        <f t="shared" si="7"/>
        <v>0</v>
      </c>
      <c r="I17" s="81">
        <f t="shared" si="7"/>
        <v>0</v>
      </c>
      <c r="J17" s="81">
        <f t="shared" si="7"/>
        <v>0</v>
      </c>
      <c r="K17" s="81">
        <f t="shared" si="7"/>
        <v>0</v>
      </c>
      <c r="L17" s="81">
        <f t="shared" si="7"/>
        <v>0</v>
      </c>
      <c r="M17" s="81">
        <f t="shared" si="7"/>
        <v>0</v>
      </c>
      <c r="N17" s="81">
        <f t="shared" si="7"/>
        <v>0</v>
      </c>
      <c r="O17" s="81">
        <f t="shared" si="7"/>
        <v>0</v>
      </c>
      <c r="P17" s="81">
        <f t="shared" si="7"/>
        <v>0</v>
      </c>
      <c r="Q17" s="81">
        <f t="shared" si="7"/>
        <v>0</v>
      </c>
      <c r="R17" s="81">
        <f t="shared" si="7"/>
        <v>0</v>
      </c>
      <c r="T17" s="31"/>
      <c r="U17" s="31"/>
      <c r="V17" s="31"/>
      <c r="W17" s="31"/>
      <c r="X17" s="31"/>
      <c r="Y17" s="31"/>
    </row>
    <row r="18" spans="1:25" ht="24" customHeight="1">
      <c r="A18" s="296"/>
      <c r="B18" s="4">
        <f t="shared" si="3"/>
        <v>18</v>
      </c>
      <c r="C18" s="197" t="s">
        <v>152</v>
      </c>
      <c r="D18" s="198" t="s">
        <v>152</v>
      </c>
      <c r="E18" s="199" t="s">
        <v>152</v>
      </c>
      <c r="F18" s="191" t="s">
        <v>157</v>
      </c>
      <c r="G18" s="222"/>
      <c r="H18" s="81">
        <f t="shared" si="7"/>
        <v>0</v>
      </c>
      <c r="I18" s="81">
        <f t="shared" si="7"/>
        <v>0</v>
      </c>
      <c r="J18" s="81">
        <f t="shared" si="7"/>
        <v>0</v>
      </c>
      <c r="K18" s="81">
        <f t="shared" si="7"/>
        <v>0</v>
      </c>
      <c r="L18" s="81">
        <f t="shared" si="7"/>
        <v>0</v>
      </c>
      <c r="M18" s="81">
        <f t="shared" si="7"/>
        <v>0</v>
      </c>
      <c r="N18" s="81">
        <f t="shared" si="7"/>
        <v>0</v>
      </c>
      <c r="O18" s="81">
        <f t="shared" si="7"/>
        <v>0</v>
      </c>
      <c r="P18" s="81">
        <f t="shared" si="7"/>
        <v>0</v>
      </c>
      <c r="Q18" s="81">
        <f t="shared" si="7"/>
        <v>0</v>
      </c>
      <c r="R18" s="81">
        <f t="shared" si="7"/>
        <v>0</v>
      </c>
      <c r="T18" s="31"/>
      <c r="U18" s="31"/>
      <c r="V18" s="31"/>
      <c r="W18" s="31"/>
      <c r="X18" s="31"/>
      <c r="Y18" s="31"/>
    </row>
    <row r="19" spans="1:25" ht="24" customHeight="1">
      <c r="A19" s="296"/>
      <c r="B19" s="4">
        <f t="shared" si="3"/>
        <v>19</v>
      </c>
      <c r="C19" s="197" t="s">
        <v>152</v>
      </c>
      <c r="D19" s="198" t="s">
        <v>152</v>
      </c>
      <c r="E19" s="199" t="s">
        <v>152</v>
      </c>
      <c r="F19" s="191" t="s">
        <v>158</v>
      </c>
      <c r="G19" s="222"/>
      <c r="H19" s="81">
        <f t="shared" si="7"/>
        <v>0</v>
      </c>
      <c r="I19" s="81">
        <f t="shared" si="7"/>
        <v>0</v>
      </c>
      <c r="J19" s="81">
        <f t="shared" si="7"/>
        <v>0</v>
      </c>
      <c r="K19" s="81">
        <f t="shared" si="7"/>
        <v>0</v>
      </c>
      <c r="L19" s="81">
        <f t="shared" si="7"/>
        <v>0</v>
      </c>
      <c r="M19" s="81">
        <f t="shared" si="7"/>
        <v>0</v>
      </c>
      <c r="N19" s="81">
        <f t="shared" si="7"/>
        <v>0</v>
      </c>
      <c r="O19" s="81">
        <f t="shared" si="7"/>
        <v>0</v>
      </c>
      <c r="P19" s="81">
        <f t="shared" si="7"/>
        <v>0</v>
      </c>
      <c r="Q19" s="81">
        <f t="shared" si="7"/>
        <v>0</v>
      </c>
      <c r="R19" s="81">
        <f t="shared" si="7"/>
        <v>0</v>
      </c>
      <c r="T19" s="31"/>
      <c r="U19" s="31"/>
      <c r="V19" s="31"/>
      <c r="W19" s="31"/>
      <c r="X19" s="31"/>
      <c r="Y19" s="31"/>
    </row>
    <row r="20" spans="1:25" ht="24" customHeight="1">
      <c r="A20" s="296"/>
      <c r="B20" s="4">
        <f t="shared" si="3"/>
        <v>20</v>
      </c>
      <c r="C20" s="197" t="s">
        <v>152</v>
      </c>
      <c r="D20" s="198" t="s">
        <v>152</v>
      </c>
      <c r="E20" s="199" t="s">
        <v>152</v>
      </c>
      <c r="F20" s="220" t="s">
        <v>159</v>
      </c>
      <c r="G20" s="222"/>
      <c r="H20" s="81">
        <f t="shared" si="7"/>
        <v>0</v>
      </c>
      <c r="I20" s="81">
        <f t="shared" si="7"/>
        <v>0</v>
      </c>
      <c r="J20" s="81">
        <f t="shared" si="7"/>
        <v>0</v>
      </c>
      <c r="K20" s="81">
        <f t="shared" si="7"/>
        <v>0</v>
      </c>
      <c r="L20" s="81">
        <f t="shared" si="7"/>
        <v>0</v>
      </c>
      <c r="M20" s="81">
        <f t="shared" si="7"/>
        <v>0</v>
      </c>
      <c r="N20" s="81">
        <f t="shared" si="7"/>
        <v>0</v>
      </c>
      <c r="O20" s="81">
        <f t="shared" si="7"/>
        <v>0</v>
      </c>
      <c r="P20" s="81">
        <f t="shared" si="7"/>
        <v>0</v>
      </c>
      <c r="Q20" s="81">
        <f t="shared" si="7"/>
        <v>0</v>
      </c>
      <c r="R20" s="81">
        <f t="shared" si="7"/>
        <v>0</v>
      </c>
      <c r="S20" s="5"/>
      <c r="T20" s="31"/>
      <c r="U20" s="31"/>
      <c r="V20" s="31"/>
      <c r="W20" s="31"/>
      <c r="X20" s="31"/>
      <c r="Y20" s="31"/>
    </row>
    <row r="21" spans="1:25" ht="24" customHeight="1">
      <c r="A21" s="296"/>
      <c r="B21" s="4">
        <f t="shared" si="3"/>
        <v>21</v>
      </c>
      <c r="C21" s="209"/>
      <c r="D21" s="210"/>
      <c r="E21" s="211"/>
      <c r="F21" s="68" t="s">
        <v>178</v>
      </c>
      <c r="G21" s="222"/>
      <c r="H21" s="81">
        <f t="shared" si="7"/>
        <v>0</v>
      </c>
      <c r="I21" s="81">
        <f t="shared" si="7"/>
        <v>0</v>
      </c>
      <c r="J21" s="81">
        <f t="shared" si="7"/>
        <v>0</v>
      </c>
      <c r="K21" s="81">
        <f t="shared" si="7"/>
        <v>0</v>
      </c>
      <c r="L21" s="81">
        <f t="shared" si="7"/>
        <v>0</v>
      </c>
      <c r="M21" s="81">
        <f t="shared" si="7"/>
        <v>0</v>
      </c>
      <c r="N21" s="81">
        <f t="shared" si="7"/>
        <v>0</v>
      </c>
      <c r="O21" s="81">
        <f t="shared" si="7"/>
        <v>0</v>
      </c>
      <c r="P21" s="81">
        <f t="shared" si="7"/>
        <v>0</v>
      </c>
      <c r="Q21" s="81">
        <f t="shared" si="7"/>
        <v>0</v>
      </c>
      <c r="R21" s="81">
        <f t="shared" si="7"/>
        <v>0</v>
      </c>
      <c r="S21" s="5" t="s">
        <v>184</v>
      </c>
      <c r="T21" s="31"/>
      <c r="U21" s="31"/>
      <c r="V21" s="31"/>
      <c r="W21" s="31"/>
      <c r="X21" s="31"/>
      <c r="Y21" s="31"/>
    </row>
    <row r="22" spans="1:25" ht="14" customHeight="1">
      <c r="A22" s="248"/>
      <c r="B22" s="4">
        <f t="shared" si="3"/>
        <v>22</v>
      </c>
      <c r="C22" s="206"/>
      <c r="D22" s="201"/>
      <c r="E22" s="202" t="s">
        <v>152</v>
      </c>
      <c r="F22" s="221" t="s">
        <v>179</v>
      </c>
      <c r="G22" s="223"/>
      <c r="H22" s="82">
        <f>G22</f>
        <v>0</v>
      </c>
      <c r="I22" s="82">
        <f t="shared" si="7"/>
        <v>0</v>
      </c>
      <c r="J22" s="82">
        <f t="shared" si="7"/>
        <v>0</v>
      </c>
      <c r="K22" s="82">
        <f t="shared" si="7"/>
        <v>0</v>
      </c>
      <c r="L22" s="82">
        <f t="shared" si="7"/>
        <v>0</v>
      </c>
      <c r="M22" s="82">
        <f t="shared" si="7"/>
        <v>0</v>
      </c>
      <c r="N22" s="82">
        <f t="shared" si="7"/>
        <v>0</v>
      </c>
      <c r="O22" s="82">
        <f>N22</f>
        <v>0</v>
      </c>
      <c r="P22" s="82">
        <f t="shared" si="7"/>
        <v>0</v>
      </c>
      <c r="Q22" s="82">
        <f t="shared" si="7"/>
        <v>0</v>
      </c>
      <c r="R22" s="82">
        <f t="shared" si="7"/>
        <v>0</v>
      </c>
      <c r="S22" s="58" t="s">
        <v>67</v>
      </c>
      <c r="T22" s="31"/>
      <c r="U22" s="31"/>
      <c r="V22" s="31"/>
      <c r="W22" s="31"/>
      <c r="X22" s="31"/>
      <c r="Y22" s="31"/>
    </row>
    <row r="23" spans="1:25" ht="14" customHeight="1">
      <c r="A23" s="248"/>
      <c r="B23" s="4">
        <f t="shared" si="3"/>
        <v>23</v>
      </c>
      <c r="C23" s="206"/>
      <c r="D23" s="207"/>
      <c r="E23" s="208"/>
      <c r="F23" s="224" t="s">
        <v>93</v>
      </c>
      <c r="G23" s="285"/>
      <c r="H23" s="286"/>
      <c r="I23" s="286">
        <v>5</v>
      </c>
      <c r="J23" s="286"/>
      <c r="K23" s="286"/>
      <c r="L23" s="286"/>
      <c r="M23" s="286">
        <v>5</v>
      </c>
      <c r="N23" s="286"/>
      <c r="O23" s="286"/>
      <c r="P23" s="286">
        <v>9.9999999999999995E-8</v>
      </c>
      <c r="Q23" s="286"/>
      <c r="R23" s="286">
        <v>15</v>
      </c>
      <c r="S23" s="2" t="s">
        <v>167</v>
      </c>
      <c r="T23" s="31"/>
      <c r="U23" s="31"/>
      <c r="V23" s="31"/>
      <c r="W23" s="31"/>
      <c r="X23" s="31"/>
      <c r="Y23" s="31"/>
    </row>
    <row r="24" spans="1:25" ht="27" customHeight="1">
      <c r="A24" s="303"/>
      <c r="B24" s="299">
        <f t="shared" si="3"/>
        <v>24</v>
      </c>
      <c r="C24" s="300"/>
      <c r="D24" s="301"/>
      <c r="E24" s="302"/>
      <c r="F24" s="287" t="s">
        <v>177</v>
      </c>
      <c r="G24" s="288"/>
      <c r="H24" s="289"/>
      <c r="I24" s="289"/>
      <c r="J24" s="289"/>
      <c r="K24" s="289"/>
      <c r="L24" s="289"/>
      <c r="M24" s="289"/>
      <c r="N24" s="289"/>
      <c r="O24" s="289"/>
      <c r="P24" s="249"/>
      <c r="Q24" s="249"/>
      <c r="R24" s="249">
        <v>0</v>
      </c>
      <c r="S24" s="5" t="s">
        <v>164</v>
      </c>
      <c r="T24" s="31"/>
      <c r="U24" s="31"/>
      <c r="V24" s="31"/>
      <c r="W24" s="31"/>
      <c r="X24" s="31"/>
      <c r="Y24" s="31"/>
    </row>
    <row r="25" spans="1:25" ht="14" customHeight="1">
      <c r="A25" s="250"/>
      <c r="B25" s="4">
        <f t="shared" si="3"/>
        <v>25</v>
      </c>
      <c r="C25" s="209"/>
      <c r="D25" s="210"/>
      <c r="E25" s="211"/>
      <c r="F25" s="225" t="s">
        <v>243</v>
      </c>
      <c r="G25" s="470"/>
      <c r="H25" s="294">
        <f t="shared" ref="H25:O25" si="8">G25</f>
        <v>0</v>
      </c>
      <c r="I25" s="294">
        <f t="shared" si="8"/>
        <v>0</v>
      </c>
      <c r="J25" s="294">
        <f t="shared" si="8"/>
        <v>0</v>
      </c>
      <c r="K25" s="294">
        <f t="shared" si="8"/>
        <v>0</v>
      </c>
      <c r="L25" s="294">
        <f t="shared" si="8"/>
        <v>0</v>
      </c>
      <c r="M25" s="294">
        <f t="shared" si="8"/>
        <v>0</v>
      </c>
      <c r="N25" s="294">
        <f t="shared" si="8"/>
        <v>0</v>
      </c>
      <c r="O25" s="294">
        <f t="shared" si="8"/>
        <v>0</v>
      </c>
      <c r="P25" s="251"/>
      <c r="Q25" s="252"/>
      <c r="R25" s="252"/>
      <c r="S25" s="60" t="s">
        <v>185</v>
      </c>
      <c r="T25" s="31"/>
      <c r="U25" s="31"/>
      <c r="V25" s="31"/>
      <c r="W25" s="31"/>
      <c r="X25" s="31"/>
      <c r="Y25" s="31"/>
    </row>
    <row r="26" spans="1:25" ht="14" customHeight="1">
      <c r="A26" s="250"/>
      <c r="B26" s="4">
        <f t="shared" si="3"/>
        <v>26</v>
      </c>
      <c r="C26" s="209"/>
      <c r="D26" s="210"/>
      <c r="E26" s="211"/>
      <c r="F26" s="226" t="s">
        <v>245</v>
      </c>
      <c r="G26" s="253" t="s">
        <v>186</v>
      </c>
      <c r="H26" s="254"/>
      <c r="I26" s="254"/>
      <c r="J26" s="254"/>
      <c r="K26" s="254"/>
      <c r="L26" s="254"/>
      <c r="M26" s="254"/>
      <c r="N26" s="254"/>
      <c r="O26" s="255"/>
      <c r="P26" s="469"/>
      <c r="Q26" s="295">
        <f>P26</f>
        <v>0</v>
      </c>
      <c r="R26" s="295">
        <f>Q26</f>
        <v>0</v>
      </c>
      <c r="S26" s="57" t="s">
        <v>185</v>
      </c>
      <c r="T26" s="31"/>
      <c r="U26" s="31"/>
      <c r="V26" s="31"/>
      <c r="W26" s="31"/>
      <c r="X26" s="31"/>
      <c r="Y26" s="31"/>
    </row>
    <row r="27" spans="1:25" ht="14" customHeight="1">
      <c r="A27" s="250"/>
      <c r="B27" s="299">
        <f t="shared" si="3"/>
        <v>27</v>
      </c>
      <c r="C27" s="304"/>
      <c r="D27" s="305"/>
      <c r="E27" s="306"/>
      <c r="F27" s="227" t="s">
        <v>87</v>
      </c>
      <c r="G27" s="80"/>
      <c r="H27" s="53"/>
      <c r="I27" s="53"/>
      <c r="J27" s="53"/>
      <c r="K27" s="53"/>
      <c r="L27" s="53"/>
      <c r="M27" s="53"/>
      <c r="N27" s="53"/>
      <c r="O27" s="53"/>
      <c r="P27" s="53"/>
      <c r="Q27" s="53"/>
      <c r="R27" s="53"/>
      <c r="S27" s="58" t="s">
        <v>196</v>
      </c>
      <c r="T27" s="31"/>
      <c r="U27" s="31"/>
      <c r="V27" s="31"/>
      <c r="W27" s="31"/>
      <c r="X27" s="31"/>
      <c r="Y27" s="31"/>
    </row>
    <row r="28" spans="1:25" ht="14" customHeight="1">
      <c r="A28" s="475" t="s">
        <v>175</v>
      </c>
      <c r="B28" s="4">
        <f t="shared" si="3"/>
        <v>28</v>
      </c>
      <c r="C28" s="206"/>
      <c r="D28" s="207"/>
      <c r="E28" s="208"/>
      <c r="F28" s="228" t="s">
        <v>225</v>
      </c>
      <c r="G28" s="290"/>
      <c r="H28" s="83">
        <f t="shared" ref="H28:R29" si="9">G28</f>
        <v>0</v>
      </c>
      <c r="I28" s="83">
        <f t="shared" si="9"/>
        <v>0</v>
      </c>
      <c r="J28" s="83">
        <f t="shared" si="9"/>
        <v>0</v>
      </c>
      <c r="K28" s="83">
        <f t="shared" si="9"/>
        <v>0</v>
      </c>
      <c r="L28" s="83">
        <f t="shared" si="9"/>
        <v>0</v>
      </c>
      <c r="M28" s="83">
        <f t="shared" si="9"/>
        <v>0</v>
      </c>
      <c r="N28" s="83">
        <f t="shared" si="9"/>
        <v>0</v>
      </c>
      <c r="O28" s="83">
        <f t="shared" si="9"/>
        <v>0</v>
      </c>
      <c r="P28" s="83">
        <f t="shared" si="9"/>
        <v>0</v>
      </c>
      <c r="Q28" s="83">
        <f t="shared" si="9"/>
        <v>0</v>
      </c>
      <c r="R28" s="83">
        <f t="shared" si="9"/>
        <v>0</v>
      </c>
      <c r="S28" s="2" t="s">
        <v>228</v>
      </c>
      <c r="T28" s="31"/>
      <c r="U28" s="31"/>
      <c r="V28" s="31"/>
      <c r="W28" s="31"/>
      <c r="X28" s="31"/>
      <c r="Y28" s="31"/>
    </row>
    <row r="29" spans="1:25" ht="14" customHeight="1">
      <c r="A29" s="475"/>
      <c r="B29" s="299">
        <f t="shared" si="3"/>
        <v>29</v>
      </c>
      <c r="C29" s="304"/>
      <c r="D29" s="305"/>
      <c r="E29" s="306"/>
      <c r="F29" s="227" t="s">
        <v>88</v>
      </c>
      <c r="G29" s="291"/>
      <c r="H29" s="84">
        <f t="shared" si="9"/>
        <v>0</v>
      </c>
      <c r="I29" s="84">
        <f t="shared" si="9"/>
        <v>0</v>
      </c>
      <c r="J29" s="84">
        <f t="shared" si="9"/>
        <v>0</v>
      </c>
      <c r="K29" s="84">
        <f t="shared" si="9"/>
        <v>0</v>
      </c>
      <c r="L29" s="84">
        <f t="shared" si="9"/>
        <v>0</v>
      </c>
      <c r="M29" s="84">
        <f t="shared" si="9"/>
        <v>0</v>
      </c>
      <c r="N29" s="84">
        <f t="shared" si="9"/>
        <v>0</v>
      </c>
      <c r="O29" s="84">
        <f t="shared" si="9"/>
        <v>0</v>
      </c>
      <c r="P29" s="84">
        <f t="shared" si="9"/>
        <v>0</v>
      </c>
      <c r="Q29" s="84">
        <f t="shared" si="9"/>
        <v>0</v>
      </c>
      <c r="R29" s="84">
        <f t="shared" si="9"/>
        <v>0</v>
      </c>
      <c r="S29" s="58"/>
      <c r="T29" s="31"/>
      <c r="U29" s="31"/>
      <c r="V29" s="31"/>
      <c r="W29" s="31"/>
      <c r="X29" s="31"/>
      <c r="Y29" s="31"/>
    </row>
    <row r="30" spans="1:25" ht="12" customHeight="1">
      <c r="A30" s="250"/>
      <c r="B30" s="4">
        <f t="shared" si="3"/>
        <v>30</v>
      </c>
      <c r="C30" s="212"/>
      <c r="D30" s="213"/>
      <c r="E30" s="214"/>
      <c r="F30" s="69" t="s">
        <v>58</v>
      </c>
      <c r="G30" s="256"/>
      <c r="H30" s="257"/>
      <c r="I30" s="257"/>
      <c r="J30" s="257"/>
      <c r="K30" s="257"/>
      <c r="L30" s="257"/>
      <c r="M30" s="257"/>
      <c r="N30" s="257"/>
      <c r="O30" s="257"/>
      <c r="P30" s="257"/>
      <c r="Q30" s="257"/>
      <c r="R30" s="257"/>
      <c r="S30" s="5" t="s">
        <v>100</v>
      </c>
      <c r="T30" s="31"/>
      <c r="U30" s="31"/>
      <c r="V30" s="31"/>
      <c r="W30" s="31"/>
      <c r="X30" s="31"/>
      <c r="Y30" s="31"/>
    </row>
    <row r="31" spans="1:25" ht="12" customHeight="1">
      <c r="A31" s="250"/>
      <c r="B31" s="4">
        <f t="shared" si="3"/>
        <v>31</v>
      </c>
      <c r="C31" s="212"/>
      <c r="D31" s="213"/>
      <c r="E31" s="214"/>
      <c r="F31" s="70" t="s">
        <v>66</v>
      </c>
      <c r="G31" s="258"/>
      <c r="H31" s="259"/>
      <c r="I31" s="259"/>
      <c r="J31" s="259"/>
      <c r="K31" s="259"/>
      <c r="L31" s="259"/>
      <c r="M31" s="259"/>
      <c r="N31" s="259"/>
      <c r="O31" s="259"/>
      <c r="P31" s="259"/>
      <c r="Q31" s="259"/>
      <c r="R31" s="259"/>
      <c r="S31" s="5" t="s">
        <v>100</v>
      </c>
      <c r="T31" s="31"/>
      <c r="U31" s="31"/>
      <c r="V31" s="31"/>
      <c r="W31" s="31"/>
      <c r="X31" s="31"/>
      <c r="Y31" s="31"/>
    </row>
    <row r="32" spans="1:25" ht="12" customHeight="1">
      <c r="A32" s="250"/>
      <c r="B32" s="4">
        <f t="shared" si="3"/>
        <v>32</v>
      </c>
      <c r="C32" s="212"/>
      <c r="D32" s="213"/>
      <c r="E32" s="214"/>
      <c r="F32" s="70" t="s">
        <v>59</v>
      </c>
      <c r="G32" s="258"/>
      <c r="H32" s="259"/>
      <c r="I32" s="259"/>
      <c r="J32" s="259"/>
      <c r="K32" s="259"/>
      <c r="L32" s="259"/>
      <c r="M32" s="259"/>
      <c r="N32" s="259"/>
      <c r="O32" s="259"/>
      <c r="P32" s="259"/>
      <c r="Q32" s="259"/>
      <c r="R32" s="259"/>
      <c r="S32" s="5" t="s">
        <v>100</v>
      </c>
      <c r="T32" s="31"/>
      <c r="U32" s="31"/>
      <c r="V32" s="31"/>
      <c r="W32" s="31"/>
      <c r="X32" s="31"/>
      <c r="Y32" s="31"/>
    </row>
    <row r="33" spans="1:25" ht="12" customHeight="1">
      <c r="A33" s="250"/>
      <c r="B33" s="4">
        <f t="shared" si="3"/>
        <v>33</v>
      </c>
      <c r="C33" s="212"/>
      <c r="D33" s="213"/>
      <c r="E33" s="214"/>
      <c r="F33" s="229" t="s">
        <v>54</v>
      </c>
      <c r="G33" s="260"/>
      <c r="H33" s="261"/>
      <c r="I33" s="261"/>
      <c r="J33" s="261"/>
      <c r="K33" s="261"/>
      <c r="L33" s="261"/>
      <c r="M33" s="261"/>
      <c r="N33" s="261"/>
      <c r="O33" s="261"/>
      <c r="P33" s="261"/>
      <c r="Q33" s="261"/>
      <c r="R33" s="261"/>
      <c r="S33" s="230" t="s">
        <v>100</v>
      </c>
      <c r="T33" s="31"/>
      <c r="U33" s="31"/>
      <c r="V33" s="31"/>
      <c r="W33" s="31"/>
      <c r="X33" s="31"/>
      <c r="Y33" s="31"/>
    </row>
    <row r="34" spans="1:25" ht="12" customHeight="1">
      <c r="A34" s="250"/>
      <c r="B34" s="4">
        <f t="shared" si="3"/>
        <v>34</v>
      </c>
      <c r="C34" s="212"/>
      <c r="D34" s="213"/>
      <c r="E34" s="214"/>
      <c r="F34" s="70" t="s">
        <v>60</v>
      </c>
      <c r="G34" s="258"/>
      <c r="H34" s="259"/>
      <c r="I34" s="259"/>
      <c r="J34" s="259"/>
      <c r="K34" s="259"/>
      <c r="L34" s="259"/>
      <c r="M34" s="259"/>
      <c r="N34" s="259"/>
      <c r="O34" s="259"/>
      <c r="P34" s="259"/>
      <c r="Q34" s="259"/>
      <c r="R34" s="259"/>
      <c r="S34" s="5" t="s">
        <v>25</v>
      </c>
      <c r="T34" s="31"/>
      <c r="U34" s="31"/>
      <c r="V34" s="31"/>
      <c r="W34" s="31"/>
      <c r="X34" s="31"/>
      <c r="Y34" s="31"/>
    </row>
    <row r="35" spans="1:25" ht="12" customHeight="1">
      <c r="A35" s="250"/>
      <c r="B35" s="4">
        <f t="shared" si="3"/>
        <v>35</v>
      </c>
      <c r="C35" s="194" t="s">
        <v>152</v>
      </c>
      <c r="D35" s="213"/>
      <c r="E35" s="214"/>
      <c r="F35" s="70" t="s">
        <v>62</v>
      </c>
      <c r="G35" s="258"/>
      <c r="H35" s="259"/>
      <c r="I35" s="259"/>
      <c r="J35" s="259"/>
      <c r="K35" s="259"/>
      <c r="L35" s="259"/>
      <c r="M35" s="259"/>
      <c r="N35" s="259"/>
      <c r="O35" s="259"/>
      <c r="P35" s="259"/>
      <c r="Q35" s="259"/>
      <c r="R35" s="259"/>
      <c r="S35" s="5" t="s">
        <v>170</v>
      </c>
      <c r="T35" s="31"/>
      <c r="U35" s="31"/>
      <c r="V35" s="31"/>
      <c r="W35" s="31"/>
      <c r="X35" s="31"/>
      <c r="Y35" s="31"/>
    </row>
    <row r="36" spans="1:25" ht="12" customHeight="1">
      <c r="A36" s="250"/>
      <c r="B36" s="4">
        <f t="shared" si="3"/>
        <v>36</v>
      </c>
      <c r="C36" s="212"/>
      <c r="D36" s="213"/>
      <c r="E36" s="214"/>
      <c r="F36" s="70" t="s">
        <v>61</v>
      </c>
      <c r="G36" s="258"/>
      <c r="H36" s="259"/>
      <c r="I36" s="259"/>
      <c r="J36" s="259"/>
      <c r="K36" s="259"/>
      <c r="L36" s="259"/>
      <c r="M36" s="259"/>
      <c r="N36" s="259"/>
      <c r="O36" s="259"/>
      <c r="P36" s="259"/>
      <c r="Q36" s="259"/>
      <c r="R36" s="259"/>
      <c r="S36" s="5" t="s">
        <v>170</v>
      </c>
      <c r="T36" s="31"/>
      <c r="U36" s="31"/>
      <c r="V36" s="31"/>
      <c r="W36" s="31"/>
      <c r="X36" s="31"/>
      <c r="Y36" s="31"/>
    </row>
    <row r="37" spans="1:25" ht="12" customHeight="1">
      <c r="A37" s="250"/>
      <c r="B37" s="4">
        <f t="shared" si="3"/>
        <v>37</v>
      </c>
      <c r="C37" s="212"/>
      <c r="D37" s="213"/>
      <c r="E37" s="214"/>
      <c r="F37" s="70" t="s">
        <v>63</v>
      </c>
      <c r="G37" s="258"/>
      <c r="H37" s="259"/>
      <c r="I37" s="259"/>
      <c r="J37" s="259"/>
      <c r="K37" s="259"/>
      <c r="L37" s="259"/>
      <c r="M37" s="259"/>
      <c r="N37" s="259"/>
      <c r="O37" s="259"/>
      <c r="P37" s="259"/>
      <c r="Q37" s="259"/>
      <c r="R37" s="259"/>
      <c r="S37" s="5" t="s">
        <v>187</v>
      </c>
      <c r="T37" s="31"/>
      <c r="U37" s="31"/>
      <c r="V37" s="31"/>
      <c r="W37" s="31"/>
      <c r="X37" s="31"/>
      <c r="Y37" s="31"/>
    </row>
    <row r="38" spans="1:25" ht="12" customHeight="1">
      <c r="A38" s="250"/>
      <c r="B38" s="4">
        <f t="shared" si="3"/>
        <v>38</v>
      </c>
      <c r="C38" s="212"/>
      <c r="D38" s="213"/>
      <c r="E38" s="214"/>
      <c r="F38" s="70" t="s">
        <v>89</v>
      </c>
      <c r="G38" s="262" t="s">
        <v>195</v>
      </c>
      <c r="H38" s="263"/>
      <c r="I38" s="263"/>
      <c r="J38" s="263"/>
      <c r="K38" s="263"/>
      <c r="L38" s="263"/>
      <c r="M38" s="263"/>
      <c r="N38" s="263"/>
      <c r="O38" s="263"/>
      <c r="P38" s="264">
        <f>IF(P23&gt;0,ROUND(1.5%*S82,2),0)</f>
        <v>0</v>
      </c>
      <c r="Q38" s="264">
        <f>IF(AND(Q23&gt;0,P38=0),ROUND(1.5%*S82,2),0)</f>
        <v>0</v>
      </c>
      <c r="R38" s="264">
        <f>IF(AND(R23&gt;0,SUM(P38:Q38)=0),ROUND(1.5%*S82,2),0)</f>
        <v>0</v>
      </c>
      <c r="S38" s="5" t="s">
        <v>171</v>
      </c>
      <c r="T38" s="31"/>
      <c r="U38" s="31"/>
      <c r="V38" s="31"/>
      <c r="W38" s="31"/>
      <c r="X38" s="31"/>
      <c r="Y38" s="31"/>
    </row>
    <row r="39" spans="1:25" ht="12" customHeight="1">
      <c r="A39" s="250"/>
      <c r="B39" s="4">
        <f t="shared" si="3"/>
        <v>39</v>
      </c>
      <c r="C39" s="197"/>
      <c r="D39" s="213"/>
      <c r="E39" s="214"/>
      <c r="F39" s="71" t="s">
        <v>57</v>
      </c>
      <c r="G39" s="258"/>
      <c r="H39" s="259"/>
      <c r="I39" s="259"/>
      <c r="J39" s="259"/>
      <c r="K39" s="259"/>
      <c r="L39" s="259"/>
      <c r="M39" s="259"/>
      <c r="N39" s="259"/>
      <c r="O39" s="259"/>
      <c r="P39" s="259"/>
      <c r="Q39" s="259"/>
      <c r="R39" s="259"/>
      <c r="S39" s="28"/>
      <c r="T39" s="31"/>
      <c r="U39" s="31"/>
      <c r="V39" s="31"/>
      <c r="W39" s="31"/>
      <c r="X39" s="31"/>
      <c r="Y39" s="31"/>
    </row>
    <row r="40" spans="1:25" ht="12" customHeight="1">
      <c r="A40" s="250"/>
      <c r="B40" s="4">
        <f t="shared" si="3"/>
        <v>40</v>
      </c>
      <c r="C40" s="197"/>
      <c r="D40" s="213"/>
      <c r="E40" s="214"/>
      <c r="F40" s="71" t="s">
        <v>64</v>
      </c>
      <c r="G40" s="259"/>
      <c r="H40" s="259"/>
      <c r="I40" s="259"/>
      <c r="J40" s="259"/>
      <c r="K40" s="259"/>
      <c r="L40" s="259"/>
      <c r="M40" s="259"/>
      <c r="N40" s="259"/>
      <c r="O40" s="259"/>
      <c r="P40" s="259"/>
      <c r="Q40" s="259"/>
      <c r="R40" s="259"/>
      <c r="S40" s="28"/>
      <c r="T40" s="31"/>
      <c r="U40" s="31"/>
      <c r="V40" s="31"/>
      <c r="W40" s="31"/>
      <c r="X40" s="31"/>
      <c r="Y40" s="31"/>
    </row>
    <row r="41" spans="1:25" ht="12" customHeight="1">
      <c r="A41" s="250"/>
      <c r="B41" s="4">
        <f t="shared" si="3"/>
        <v>41</v>
      </c>
      <c r="C41" s="197"/>
      <c r="D41" s="213"/>
      <c r="E41" s="214"/>
      <c r="F41" s="71" t="s">
        <v>56</v>
      </c>
      <c r="G41" s="258"/>
      <c r="H41" s="259"/>
      <c r="I41" s="259"/>
      <c r="J41" s="259"/>
      <c r="K41" s="259"/>
      <c r="L41" s="259"/>
      <c r="M41" s="259"/>
      <c r="N41" s="259"/>
      <c r="O41" s="259"/>
      <c r="P41" s="259"/>
      <c r="Q41" s="259"/>
      <c r="R41" s="259"/>
      <c r="S41" s="28"/>
      <c r="T41" s="31"/>
      <c r="U41" s="31"/>
      <c r="V41" s="31"/>
      <c r="W41" s="31"/>
      <c r="X41" s="31"/>
      <c r="Y41" s="31"/>
    </row>
    <row r="42" spans="1:25" ht="12" customHeight="1">
      <c r="A42" s="250"/>
      <c r="B42" s="4">
        <f t="shared" si="3"/>
        <v>42</v>
      </c>
      <c r="C42" s="197"/>
      <c r="D42" s="213"/>
      <c r="E42" s="214"/>
      <c r="F42" s="71" t="s">
        <v>193</v>
      </c>
      <c r="G42" s="258"/>
      <c r="H42" s="259"/>
      <c r="I42" s="259"/>
      <c r="J42" s="259"/>
      <c r="K42" s="259"/>
      <c r="L42" s="259"/>
      <c r="M42" s="259"/>
      <c r="N42" s="259"/>
      <c r="O42" s="259"/>
      <c r="P42" s="259"/>
      <c r="Q42" s="259"/>
      <c r="R42" s="259"/>
      <c r="S42" s="28"/>
      <c r="T42" s="31"/>
      <c r="U42" s="31"/>
      <c r="V42" s="31"/>
      <c r="W42" s="31"/>
      <c r="X42" s="31"/>
      <c r="Y42" s="31"/>
    </row>
    <row r="43" spans="1:25" ht="12" customHeight="1">
      <c r="A43" s="265"/>
      <c r="B43" s="299">
        <f t="shared" si="3"/>
        <v>43</v>
      </c>
      <c r="C43" s="200"/>
      <c r="D43" s="213"/>
      <c r="E43" s="214"/>
      <c r="F43" s="72" t="s">
        <v>55</v>
      </c>
      <c r="G43" s="260"/>
      <c r="H43" s="261"/>
      <c r="I43" s="261"/>
      <c r="J43" s="261"/>
      <c r="K43" s="261"/>
      <c r="L43" s="261"/>
      <c r="M43" s="261"/>
      <c r="N43" s="261"/>
      <c r="O43" s="261"/>
      <c r="P43" s="261"/>
      <c r="Q43" s="261"/>
      <c r="R43" s="261"/>
      <c r="S43" s="59"/>
      <c r="T43" s="31"/>
      <c r="U43" s="31"/>
      <c r="V43" s="31"/>
      <c r="W43" s="31"/>
      <c r="X43" s="31"/>
      <c r="Y43" s="31"/>
    </row>
    <row r="44" spans="1:25" ht="32" customHeight="1">
      <c r="A44" s="235" t="str">
        <f>A3</f>
        <v>jan-juli</v>
      </c>
      <c r="B44" s="332">
        <f t="shared" si="3"/>
        <v>44</v>
      </c>
      <c r="C44" s="335"/>
      <c r="D44" s="336"/>
      <c r="E44" s="336"/>
      <c r="F44" s="73" t="s">
        <v>91</v>
      </c>
      <c r="G44" s="266" t="str">
        <f t="shared" ref="G44:R44" si="10">G3</f>
        <v>AUG 14</v>
      </c>
      <c r="H44" s="235" t="str">
        <f t="shared" si="10"/>
        <v>SEP14</v>
      </c>
      <c r="I44" s="235" t="str">
        <f t="shared" si="10"/>
        <v>OKT 14</v>
      </c>
      <c r="J44" s="235" t="str">
        <f t="shared" si="10"/>
        <v>NOV 14</v>
      </c>
      <c r="K44" s="235" t="str">
        <f t="shared" si="10"/>
        <v>DEC 14</v>
      </c>
      <c r="L44" s="235" t="str">
        <f t="shared" si="10"/>
        <v>JAN 15</v>
      </c>
      <c r="M44" s="235" t="str">
        <f t="shared" si="10"/>
        <v>FEB 15</v>
      </c>
      <c r="N44" s="235" t="str">
        <f t="shared" si="10"/>
        <v>MAR 15</v>
      </c>
      <c r="O44" s="235" t="str">
        <f t="shared" si="10"/>
        <v>APR 15</v>
      </c>
      <c r="P44" s="235" t="str">
        <f t="shared" si="10"/>
        <v>MAJ15</v>
      </c>
      <c r="Q44" s="235" t="str">
        <f t="shared" si="10"/>
        <v>JUN 15</v>
      </c>
      <c r="R44" s="235" t="str">
        <f t="shared" si="10"/>
        <v>JUL 15</v>
      </c>
      <c r="S44" s="23" t="s">
        <v>43</v>
      </c>
      <c r="T44" s="31"/>
      <c r="U44" s="31"/>
      <c r="V44" s="31"/>
      <c r="W44" s="31"/>
      <c r="X44" s="31"/>
      <c r="Y44" s="31"/>
    </row>
    <row r="45" spans="1:25">
      <c r="A45" s="309"/>
      <c r="B45" s="313">
        <f t="shared" si="3"/>
        <v>45</v>
      </c>
      <c r="C45" s="337">
        <f>(C11&lt;&gt;"")*1</f>
        <v>1</v>
      </c>
      <c r="D45" s="21">
        <f>(D11&lt;&gt;"")*1</f>
        <v>1</v>
      </c>
      <c r="E45" s="21">
        <f>(E11&lt;&gt;"")*1</f>
        <v>1</v>
      </c>
      <c r="F45" s="63" t="s">
        <v>160</v>
      </c>
      <c r="G45" s="267">
        <f t="shared" ref="G45:R45" si="11">ROUND(IF(AND(G$10&gt;0,G11&gt;0),ROUND((ROUND(VLOOKUP(G11,Skalalontabel12,G9,0)*G8,0))/12,2),0)*G10*G4,2)</f>
        <v>0</v>
      </c>
      <c r="H45" s="267">
        <f t="shared" si="11"/>
        <v>0</v>
      </c>
      <c r="I45" s="267">
        <f t="shared" si="11"/>
        <v>0</v>
      </c>
      <c r="J45" s="267">
        <f t="shared" si="11"/>
        <v>0</v>
      </c>
      <c r="K45" s="267">
        <f t="shared" si="11"/>
        <v>0</v>
      </c>
      <c r="L45" s="267">
        <f t="shared" si="11"/>
        <v>0</v>
      </c>
      <c r="M45" s="267">
        <f t="shared" si="11"/>
        <v>0</v>
      </c>
      <c r="N45" s="267">
        <f t="shared" si="11"/>
        <v>0</v>
      </c>
      <c r="O45" s="267">
        <f t="shared" si="11"/>
        <v>0</v>
      </c>
      <c r="P45" s="267">
        <f t="shared" si="11"/>
        <v>0</v>
      </c>
      <c r="Q45" s="267">
        <f t="shared" si="11"/>
        <v>0</v>
      </c>
      <c r="R45" s="267">
        <f t="shared" si="11"/>
        <v>0</v>
      </c>
      <c r="S45" s="51">
        <f t="shared" ref="S45:S75" si="12">SUM(G45:R45)</f>
        <v>0</v>
      </c>
      <c r="T45" s="31"/>
      <c r="U45" s="31"/>
      <c r="V45" s="31"/>
      <c r="W45" s="31"/>
      <c r="X45" s="31"/>
      <c r="Y45" s="31"/>
    </row>
    <row r="46" spans="1:25">
      <c r="A46" s="310"/>
      <c r="B46" s="314">
        <f t="shared" si="3"/>
        <v>46</v>
      </c>
      <c r="C46" s="330">
        <f t="shared" ref="C46:E56" si="13">(C12&lt;&gt;"")*1</f>
        <v>1</v>
      </c>
      <c r="D46" s="1">
        <f t="shared" si="13"/>
        <v>1</v>
      </c>
      <c r="E46" s="1">
        <f t="shared" si="13"/>
        <v>1</v>
      </c>
      <c r="F46" s="64" t="s">
        <v>161</v>
      </c>
      <c r="G46" s="268">
        <f>ROUND(IF(G12&gt;0,G12/12)*IF($D12&lt;&gt;"",G$10,1)*IF($E12&lt;&gt;"",G$8,1)*G4,2)</f>
        <v>0</v>
      </c>
      <c r="H46" s="268">
        <f t="shared" ref="H46:R46" si="14">ROUND(IF(H12&gt;0,H12/12)*IF($D12&lt;&gt;"",H$10,1)*IF($E12&lt;&gt;"",H$8,1)*H4,2)</f>
        <v>0</v>
      </c>
      <c r="I46" s="268">
        <f t="shared" si="14"/>
        <v>0</v>
      </c>
      <c r="J46" s="268">
        <f t="shared" si="14"/>
        <v>0</v>
      </c>
      <c r="K46" s="268">
        <f t="shared" si="14"/>
        <v>0</v>
      </c>
      <c r="L46" s="268">
        <f t="shared" si="14"/>
        <v>0</v>
      </c>
      <c r="M46" s="268">
        <f t="shared" si="14"/>
        <v>0</v>
      </c>
      <c r="N46" s="268">
        <f t="shared" si="14"/>
        <v>0</v>
      </c>
      <c r="O46" s="268">
        <f t="shared" si="14"/>
        <v>0</v>
      </c>
      <c r="P46" s="268">
        <f t="shared" si="14"/>
        <v>0</v>
      </c>
      <c r="Q46" s="268">
        <f t="shared" si="14"/>
        <v>0</v>
      </c>
      <c r="R46" s="268">
        <f t="shared" si="14"/>
        <v>0</v>
      </c>
      <c r="S46" s="47">
        <f t="shared" si="12"/>
        <v>0</v>
      </c>
      <c r="T46" s="31"/>
      <c r="U46" s="31"/>
      <c r="V46" s="31"/>
      <c r="W46" s="31"/>
      <c r="X46" s="31"/>
      <c r="Y46" s="31"/>
    </row>
    <row r="47" spans="1:25">
      <c r="A47" s="310"/>
      <c r="B47" s="314">
        <f t="shared" si="3"/>
        <v>47</v>
      </c>
      <c r="C47" s="330">
        <f t="shared" si="13"/>
        <v>1</v>
      </c>
      <c r="D47" s="1">
        <f t="shared" si="13"/>
        <v>0</v>
      </c>
      <c r="E47" s="1">
        <f t="shared" si="13"/>
        <v>1</v>
      </c>
      <c r="F47" s="64" t="s">
        <v>224</v>
      </c>
      <c r="G47" s="268">
        <f>ROUND(IF(AND(G$10&gt;0,G13&gt;0),G13/12)*IF($D13&lt;&gt;"",G$10,1)*IF($E13&lt;&gt;"",G$8,1)*G4,2)</f>
        <v>0</v>
      </c>
      <c r="H47" s="268">
        <f t="shared" ref="H47:R47" si="15">ROUND(IF(AND(H$10&gt;0,H13&gt;0),H13/12)*IF($D13&lt;&gt;"",H$10,1)*IF($E13&lt;&gt;"",H$8,1)*H4,2)</f>
        <v>0</v>
      </c>
      <c r="I47" s="268">
        <f t="shared" si="15"/>
        <v>0</v>
      </c>
      <c r="J47" s="268">
        <f t="shared" si="15"/>
        <v>0</v>
      </c>
      <c r="K47" s="268">
        <f t="shared" si="15"/>
        <v>0</v>
      </c>
      <c r="L47" s="268">
        <f t="shared" si="15"/>
        <v>0</v>
      </c>
      <c r="M47" s="268">
        <f t="shared" si="15"/>
        <v>0</v>
      </c>
      <c r="N47" s="268">
        <f t="shared" si="15"/>
        <v>0</v>
      </c>
      <c r="O47" s="268">
        <f t="shared" si="15"/>
        <v>0</v>
      </c>
      <c r="P47" s="268">
        <f t="shared" si="15"/>
        <v>0</v>
      </c>
      <c r="Q47" s="268">
        <f t="shared" si="15"/>
        <v>0</v>
      </c>
      <c r="R47" s="268">
        <f t="shared" si="15"/>
        <v>0</v>
      </c>
      <c r="S47" s="47">
        <f t="shared" si="12"/>
        <v>0</v>
      </c>
      <c r="T47" s="31"/>
      <c r="U47" s="31"/>
      <c r="V47" s="31"/>
      <c r="W47" s="31"/>
      <c r="X47" s="31"/>
      <c r="Y47" s="31"/>
    </row>
    <row r="48" spans="1:25">
      <c r="A48" s="310"/>
      <c r="B48" s="314">
        <f t="shared" si="3"/>
        <v>48</v>
      </c>
      <c r="C48" s="330">
        <f t="shared" si="13"/>
        <v>1</v>
      </c>
      <c r="D48" s="1">
        <f t="shared" si="13"/>
        <v>0</v>
      </c>
      <c r="E48" s="1">
        <f t="shared" si="13"/>
        <v>1</v>
      </c>
      <c r="F48" s="64" t="s">
        <v>237</v>
      </c>
      <c r="G48" s="268">
        <f>ROUND(IF(AND(G$10&gt;0,G14&gt;0),G14/12)*IF($D14&lt;&gt;"",G$10,1)*IF($E14&lt;&gt;"",G$8,1)*G4,2)</f>
        <v>0</v>
      </c>
      <c r="H48" s="268">
        <f t="shared" ref="H48:R48" si="16">ROUND(IF(AND(H$10&gt;0,H14&gt;0),H14/12)*IF($D14&lt;&gt;"",H$10,1)*IF($E14&lt;&gt;"",H$8,1)*H4,2)</f>
        <v>0</v>
      </c>
      <c r="I48" s="268">
        <f t="shared" si="16"/>
        <v>0</v>
      </c>
      <c r="J48" s="268">
        <f t="shared" si="16"/>
        <v>0</v>
      </c>
      <c r="K48" s="268">
        <f t="shared" si="16"/>
        <v>0</v>
      </c>
      <c r="L48" s="268">
        <f t="shared" si="16"/>
        <v>0</v>
      </c>
      <c r="M48" s="268">
        <f t="shared" si="16"/>
        <v>0</v>
      </c>
      <c r="N48" s="268">
        <f t="shared" si="16"/>
        <v>0</v>
      </c>
      <c r="O48" s="268">
        <f t="shared" si="16"/>
        <v>0</v>
      </c>
      <c r="P48" s="268">
        <f t="shared" si="16"/>
        <v>0</v>
      </c>
      <c r="Q48" s="268">
        <f t="shared" si="16"/>
        <v>0</v>
      </c>
      <c r="R48" s="268">
        <f t="shared" si="16"/>
        <v>0</v>
      </c>
      <c r="S48" s="47">
        <f t="shared" si="12"/>
        <v>0</v>
      </c>
      <c r="T48" s="31"/>
      <c r="U48" s="31"/>
      <c r="V48" s="31"/>
      <c r="W48" s="31"/>
      <c r="X48" s="31"/>
      <c r="Y48" s="31"/>
    </row>
    <row r="49" spans="1:25">
      <c r="A49" s="310"/>
      <c r="B49" s="314">
        <f t="shared" si="3"/>
        <v>49</v>
      </c>
      <c r="C49" s="330">
        <f t="shared" si="13"/>
        <v>1</v>
      </c>
      <c r="D49" s="1">
        <f t="shared" si="13"/>
        <v>0</v>
      </c>
      <c r="E49" s="1">
        <f t="shared" si="13"/>
        <v>1</v>
      </c>
      <c r="F49" s="64" t="s">
        <v>77</v>
      </c>
      <c r="G49" s="268">
        <f>ROUND(IF(AND(G$10&gt;0,G15&gt;0),G15/12)*IF($D15&lt;&gt;"",G$10,1)*IF($E15&lt;&gt;"",G$8,1)*G4,2)</f>
        <v>0</v>
      </c>
      <c r="H49" s="268">
        <f t="shared" ref="H49:R49" si="17">ROUND(IF(AND(H$10&gt;0,H15&gt;0),H15/12)*IF($D15&lt;&gt;"",H$10,1)*IF($E15&lt;&gt;"",H$8,1)*H4,2)</f>
        <v>0</v>
      </c>
      <c r="I49" s="268">
        <f t="shared" si="17"/>
        <v>0</v>
      </c>
      <c r="J49" s="268">
        <f t="shared" si="17"/>
        <v>0</v>
      </c>
      <c r="K49" s="268">
        <f t="shared" si="17"/>
        <v>0</v>
      </c>
      <c r="L49" s="268">
        <f t="shared" si="17"/>
        <v>0</v>
      </c>
      <c r="M49" s="268">
        <f t="shared" si="17"/>
        <v>0</v>
      </c>
      <c r="N49" s="268">
        <f t="shared" si="17"/>
        <v>0</v>
      </c>
      <c r="O49" s="268">
        <f t="shared" si="17"/>
        <v>0</v>
      </c>
      <c r="P49" s="268">
        <f t="shared" si="17"/>
        <v>0</v>
      </c>
      <c r="Q49" s="268">
        <f t="shared" si="17"/>
        <v>0</v>
      </c>
      <c r="R49" s="268">
        <f t="shared" si="17"/>
        <v>0</v>
      </c>
      <c r="S49" s="47">
        <f t="shared" si="12"/>
        <v>0</v>
      </c>
      <c r="T49" s="31"/>
      <c r="U49" s="31"/>
      <c r="V49" s="31"/>
      <c r="W49" s="31"/>
      <c r="X49" s="31"/>
      <c r="Y49" s="31"/>
    </row>
    <row r="50" spans="1:25">
      <c r="A50" s="310"/>
      <c r="B50" s="314">
        <f t="shared" si="3"/>
        <v>50</v>
      </c>
      <c r="C50" s="330">
        <f t="shared" si="13"/>
        <v>1</v>
      </c>
      <c r="D50" s="1">
        <f t="shared" si="13"/>
        <v>0</v>
      </c>
      <c r="E50" s="1">
        <f t="shared" si="13"/>
        <v>1</v>
      </c>
      <c r="F50" s="64" t="s">
        <v>78</v>
      </c>
      <c r="G50" s="268">
        <f>ROUND(IF(AND(G$10&gt;0,G16&gt;0),G16/12)*IF($D16&lt;&gt;"",G$10,1)*IF($E16&lt;&gt;"",G$8,1)*G4,2)</f>
        <v>0</v>
      </c>
      <c r="H50" s="268">
        <f t="shared" ref="H50:R50" si="18">ROUND(IF(AND(H$10&gt;0,H16&gt;0),H16/12)*IF($D16&lt;&gt;"",H$10,1)*IF($E16&lt;&gt;"",H$8,1)*H4,2)</f>
        <v>0</v>
      </c>
      <c r="I50" s="268">
        <f t="shared" si="18"/>
        <v>0</v>
      </c>
      <c r="J50" s="268">
        <f t="shared" si="18"/>
        <v>0</v>
      </c>
      <c r="K50" s="268">
        <f t="shared" si="18"/>
        <v>0</v>
      </c>
      <c r="L50" s="268">
        <f t="shared" si="18"/>
        <v>0</v>
      </c>
      <c r="M50" s="268">
        <f t="shared" si="18"/>
        <v>0</v>
      </c>
      <c r="N50" s="268">
        <f t="shared" si="18"/>
        <v>0</v>
      </c>
      <c r="O50" s="268">
        <f t="shared" si="18"/>
        <v>0</v>
      </c>
      <c r="P50" s="268">
        <f t="shared" si="18"/>
        <v>0</v>
      </c>
      <c r="Q50" s="268">
        <f t="shared" si="18"/>
        <v>0</v>
      </c>
      <c r="R50" s="268">
        <f t="shared" si="18"/>
        <v>0</v>
      </c>
      <c r="S50" s="47">
        <f t="shared" si="12"/>
        <v>0</v>
      </c>
      <c r="T50" s="31"/>
      <c r="U50" s="31"/>
      <c r="V50" s="31"/>
      <c r="W50" s="31"/>
      <c r="X50" s="31"/>
      <c r="Y50" s="31"/>
    </row>
    <row r="51" spans="1:25">
      <c r="A51" s="310"/>
      <c r="B51" s="314">
        <f t="shared" si="3"/>
        <v>51</v>
      </c>
      <c r="C51" s="330">
        <f t="shared" si="13"/>
        <v>1</v>
      </c>
      <c r="D51" s="1">
        <f t="shared" si="13"/>
        <v>1</v>
      </c>
      <c r="E51" s="1">
        <f t="shared" si="13"/>
        <v>1</v>
      </c>
      <c r="F51" s="64" t="s">
        <v>79</v>
      </c>
      <c r="G51" s="268">
        <f>ROUND(IF(AND(G$10&gt;0,G17&gt;0),G17/12)*IF($D17&lt;&gt;"",G$10,1)*IF($E17&lt;&gt;"",G$8,1)*G4,2)</f>
        <v>0</v>
      </c>
      <c r="H51" s="268">
        <f t="shared" ref="H51:R51" si="19">ROUND(IF(AND(H$10&gt;0,H17&gt;0),H17/12)*IF($D17&lt;&gt;"",H$10,1)*IF($E17&lt;&gt;"",H$8,1)*H4,2)</f>
        <v>0</v>
      </c>
      <c r="I51" s="268">
        <f t="shared" si="19"/>
        <v>0</v>
      </c>
      <c r="J51" s="268">
        <f t="shared" si="19"/>
        <v>0</v>
      </c>
      <c r="K51" s="268">
        <f t="shared" si="19"/>
        <v>0</v>
      </c>
      <c r="L51" s="268">
        <f t="shared" si="19"/>
        <v>0</v>
      </c>
      <c r="M51" s="268">
        <f t="shared" si="19"/>
        <v>0</v>
      </c>
      <c r="N51" s="268">
        <f t="shared" si="19"/>
        <v>0</v>
      </c>
      <c r="O51" s="268">
        <f t="shared" si="19"/>
        <v>0</v>
      </c>
      <c r="P51" s="268">
        <f t="shared" si="19"/>
        <v>0</v>
      </c>
      <c r="Q51" s="268">
        <f t="shared" si="19"/>
        <v>0</v>
      </c>
      <c r="R51" s="268">
        <f t="shared" si="19"/>
        <v>0</v>
      </c>
      <c r="S51" s="47">
        <f t="shared" si="12"/>
        <v>0</v>
      </c>
      <c r="T51" s="31"/>
      <c r="U51" s="31"/>
      <c r="V51" s="31"/>
      <c r="W51" s="31"/>
      <c r="X51" s="31"/>
      <c r="Y51" s="31"/>
    </row>
    <row r="52" spans="1:25">
      <c r="A52" s="310"/>
      <c r="B52" s="314">
        <f t="shared" si="3"/>
        <v>52</v>
      </c>
      <c r="C52" s="330">
        <f t="shared" si="13"/>
        <v>1</v>
      </c>
      <c r="D52" s="1">
        <f t="shared" si="13"/>
        <v>1</v>
      </c>
      <c r="E52" s="1">
        <f t="shared" si="13"/>
        <v>1</v>
      </c>
      <c r="F52" s="64" t="s">
        <v>80</v>
      </c>
      <c r="G52" s="268">
        <f>ROUND(IF(AND(G$10&gt;0,G18&gt;0),G18/12)*IF($D18&lt;&gt;"",G$10,1)*IF($E18&lt;&gt;"",G$8,1)*G4,2)</f>
        <v>0</v>
      </c>
      <c r="H52" s="268">
        <f t="shared" ref="H52:R52" si="20">ROUND(IF(AND(H$10&gt;0,H18&gt;0),H18/12)*IF($D18&lt;&gt;"",H$10,1)*IF($E18&lt;&gt;"",H$8,1)*H4,2)</f>
        <v>0</v>
      </c>
      <c r="I52" s="268">
        <f t="shared" si="20"/>
        <v>0</v>
      </c>
      <c r="J52" s="268">
        <f t="shared" si="20"/>
        <v>0</v>
      </c>
      <c r="K52" s="268">
        <f t="shared" si="20"/>
        <v>0</v>
      </c>
      <c r="L52" s="268">
        <f t="shared" si="20"/>
        <v>0</v>
      </c>
      <c r="M52" s="268">
        <f t="shared" si="20"/>
        <v>0</v>
      </c>
      <c r="N52" s="268">
        <f t="shared" si="20"/>
        <v>0</v>
      </c>
      <c r="O52" s="268">
        <f t="shared" si="20"/>
        <v>0</v>
      </c>
      <c r="P52" s="268">
        <f t="shared" si="20"/>
        <v>0</v>
      </c>
      <c r="Q52" s="268">
        <f t="shared" si="20"/>
        <v>0</v>
      </c>
      <c r="R52" s="268">
        <f t="shared" si="20"/>
        <v>0</v>
      </c>
      <c r="S52" s="47">
        <f t="shared" si="12"/>
        <v>0</v>
      </c>
      <c r="T52" s="31"/>
      <c r="U52" s="31"/>
      <c r="V52" s="31"/>
      <c r="W52" s="31"/>
      <c r="X52" s="31"/>
      <c r="Y52" s="31"/>
    </row>
    <row r="53" spans="1:25">
      <c r="A53" s="310"/>
      <c r="B53" s="314">
        <f t="shared" si="3"/>
        <v>53</v>
      </c>
      <c r="C53" s="330">
        <f t="shared" si="13"/>
        <v>1</v>
      </c>
      <c r="D53" s="1">
        <f t="shared" si="13"/>
        <v>1</v>
      </c>
      <c r="E53" s="1">
        <f t="shared" si="13"/>
        <v>1</v>
      </c>
      <c r="F53" s="64" t="s">
        <v>81</v>
      </c>
      <c r="G53" s="268">
        <f>ROUND(IF(AND(G$10&gt;0,G19&gt;0),G19/12)*IF($D19&lt;&gt;"",G$10,1)*IF($E19&lt;&gt;"",G$8,1)*G$4,2)</f>
        <v>0</v>
      </c>
      <c r="H53" s="268">
        <f t="shared" ref="H53:R53" si="21">ROUND(IF(AND(H$10&gt;0,H19&gt;0),H19/12)*IF($D19&lt;&gt;"",H$10,1)*IF($E19&lt;&gt;"",H$8,1)*H$4,2)</f>
        <v>0</v>
      </c>
      <c r="I53" s="268">
        <f t="shared" si="21"/>
        <v>0</v>
      </c>
      <c r="J53" s="268">
        <f t="shared" si="21"/>
        <v>0</v>
      </c>
      <c r="K53" s="268">
        <f t="shared" si="21"/>
        <v>0</v>
      </c>
      <c r="L53" s="268">
        <f t="shared" si="21"/>
        <v>0</v>
      </c>
      <c r="M53" s="268">
        <f t="shared" si="21"/>
        <v>0</v>
      </c>
      <c r="N53" s="268">
        <f t="shared" si="21"/>
        <v>0</v>
      </c>
      <c r="O53" s="268">
        <f t="shared" si="21"/>
        <v>0</v>
      </c>
      <c r="P53" s="268">
        <f t="shared" si="21"/>
        <v>0</v>
      </c>
      <c r="Q53" s="268">
        <f t="shared" si="21"/>
        <v>0</v>
      </c>
      <c r="R53" s="268">
        <f t="shared" si="21"/>
        <v>0</v>
      </c>
      <c r="S53" s="47">
        <f t="shared" si="12"/>
        <v>0</v>
      </c>
      <c r="T53" s="31"/>
      <c r="U53" s="31"/>
      <c r="V53" s="31"/>
      <c r="W53" s="31"/>
      <c r="X53" s="31"/>
      <c r="Y53" s="31"/>
    </row>
    <row r="54" spans="1:25">
      <c r="A54" s="310"/>
      <c r="B54" s="314">
        <f t="shared" si="3"/>
        <v>54</v>
      </c>
      <c r="C54" s="330">
        <f t="shared" si="13"/>
        <v>1</v>
      </c>
      <c r="D54" s="1">
        <f t="shared" si="13"/>
        <v>1</v>
      </c>
      <c r="E54" s="1">
        <f t="shared" si="13"/>
        <v>1</v>
      </c>
      <c r="F54" s="64" t="s">
        <v>162</v>
      </c>
      <c r="G54" s="268">
        <f>ROUND(IF(AND(G$10&gt;0,G20&gt;0),G20/12)*IF($D20&lt;&gt;"",G$10,1)*IF($E20&lt;&gt;"",G$8,1)*G$4,2)</f>
        <v>0</v>
      </c>
      <c r="H54" s="268">
        <f t="shared" ref="H54:R54" si="22">ROUND(IF(AND(H$10&gt;0,H20&gt;0),H20/12)*IF($D20&lt;&gt;"",H$10,1)*IF($E20&lt;&gt;"",H$8,1)*H$4,2)</f>
        <v>0</v>
      </c>
      <c r="I54" s="268">
        <f t="shared" si="22"/>
        <v>0</v>
      </c>
      <c r="J54" s="268">
        <f t="shared" si="22"/>
        <v>0</v>
      </c>
      <c r="K54" s="268">
        <f t="shared" si="22"/>
        <v>0</v>
      </c>
      <c r="L54" s="268">
        <f t="shared" si="22"/>
        <v>0</v>
      </c>
      <c r="M54" s="268">
        <f t="shared" si="22"/>
        <v>0</v>
      </c>
      <c r="N54" s="268">
        <f t="shared" si="22"/>
        <v>0</v>
      </c>
      <c r="O54" s="268">
        <f t="shared" si="22"/>
        <v>0</v>
      </c>
      <c r="P54" s="268">
        <f t="shared" si="22"/>
        <v>0</v>
      </c>
      <c r="Q54" s="268">
        <f t="shared" si="22"/>
        <v>0</v>
      </c>
      <c r="R54" s="268">
        <f t="shared" si="22"/>
        <v>0</v>
      </c>
      <c r="S54" s="47">
        <f t="shared" si="12"/>
        <v>0</v>
      </c>
      <c r="T54" s="31"/>
      <c r="U54" s="31"/>
      <c r="V54" s="31"/>
      <c r="W54" s="31"/>
      <c r="X54" s="31"/>
      <c r="Y54" s="31"/>
    </row>
    <row r="55" spans="1:25">
      <c r="A55" s="310"/>
      <c r="B55" s="314">
        <f t="shared" si="3"/>
        <v>55</v>
      </c>
      <c r="C55" s="330"/>
      <c r="D55" s="1"/>
      <c r="E55" s="1"/>
      <c r="F55" s="64" t="s">
        <v>165</v>
      </c>
      <c r="G55" s="268">
        <f>ROUND(IF(AND(G$10&gt;0,G21&gt;0),G21)*IF($D21&lt;&gt;"",G$10,1)*IF($E21&lt;&gt;"",G$8,1)*G$4,2)</f>
        <v>0</v>
      </c>
      <c r="H55" s="268">
        <f t="shared" ref="H55:R55" si="23">ROUND(IF(AND(H$10&gt;0,H21&gt;0),H21)*IF($D21&lt;&gt;"",H$10,1)*IF($E21&lt;&gt;"",H$8,1)*H$4,2)</f>
        <v>0</v>
      </c>
      <c r="I55" s="268">
        <f t="shared" si="23"/>
        <v>0</v>
      </c>
      <c r="J55" s="268">
        <f t="shared" si="23"/>
        <v>0</v>
      </c>
      <c r="K55" s="268">
        <f t="shared" si="23"/>
        <v>0</v>
      </c>
      <c r="L55" s="268">
        <f t="shared" si="23"/>
        <v>0</v>
      </c>
      <c r="M55" s="268">
        <f t="shared" si="23"/>
        <v>0</v>
      </c>
      <c r="N55" s="268">
        <f t="shared" si="23"/>
        <v>0</v>
      </c>
      <c r="O55" s="268">
        <f t="shared" si="23"/>
        <v>0</v>
      </c>
      <c r="P55" s="268">
        <f t="shared" si="23"/>
        <v>0</v>
      </c>
      <c r="Q55" s="268">
        <f t="shared" si="23"/>
        <v>0</v>
      </c>
      <c r="R55" s="268">
        <f t="shared" si="23"/>
        <v>0</v>
      </c>
      <c r="S55" s="47">
        <f t="shared" si="12"/>
        <v>0</v>
      </c>
      <c r="T55" s="31"/>
      <c r="U55" s="31"/>
      <c r="V55" s="31"/>
      <c r="W55" s="31"/>
      <c r="X55" s="31"/>
      <c r="Y55" s="31"/>
    </row>
    <row r="56" spans="1:25">
      <c r="A56" s="310"/>
      <c r="B56" s="314">
        <f t="shared" si="3"/>
        <v>56</v>
      </c>
      <c r="C56" s="330"/>
      <c r="D56" s="1">
        <f>(D22&lt;&gt;"")*1</f>
        <v>0</v>
      </c>
      <c r="E56" s="1">
        <f t="shared" si="13"/>
        <v>1</v>
      </c>
      <c r="F56" s="64" t="s">
        <v>163</v>
      </c>
      <c r="G56" s="268">
        <f>ROUND(IF(AND(G$10&gt;0,G22&gt;0),G22)*IF($D22&lt;&gt;"",G$10,1)*IF($E22&lt;&gt;"",G$8,1)*G$4,2)</f>
        <v>0</v>
      </c>
      <c r="H56" s="268">
        <f t="shared" ref="H56:R56" si="24">ROUND(IF(AND(H$10&gt;0,H22&gt;0),H22)*IF($D22&lt;&gt;"",H$10,1)*IF($E22&lt;&gt;"",H$8,1)*H$4,2)</f>
        <v>0</v>
      </c>
      <c r="I56" s="268">
        <f t="shared" si="24"/>
        <v>0</v>
      </c>
      <c r="J56" s="268">
        <f t="shared" si="24"/>
        <v>0</v>
      </c>
      <c r="K56" s="268">
        <f t="shared" si="24"/>
        <v>0</v>
      </c>
      <c r="L56" s="268">
        <f t="shared" si="24"/>
        <v>0</v>
      </c>
      <c r="M56" s="268">
        <f t="shared" si="24"/>
        <v>0</v>
      </c>
      <c r="N56" s="268">
        <f t="shared" si="24"/>
        <v>0</v>
      </c>
      <c r="O56" s="268">
        <f t="shared" si="24"/>
        <v>0</v>
      </c>
      <c r="P56" s="268">
        <f t="shared" si="24"/>
        <v>0</v>
      </c>
      <c r="Q56" s="268">
        <f t="shared" si="24"/>
        <v>0</v>
      </c>
      <c r="R56" s="268">
        <f t="shared" si="24"/>
        <v>0</v>
      </c>
      <c r="S56" s="47">
        <f t="shared" si="12"/>
        <v>0</v>
      </c>
      <c r="T56" s="31"/>
      <c r="U56" s="31"/>
      <c r="V56" s="31"/>
      <c r="W56" s="31"/>
      <c r="X56" s="31"/>
      <c r="Y56" s="31"/>
    </row>
    <row r="57" spans="1:25">
      <c r="A57" s="310"/>
      <c r="B57" s="314">
        <f t="shared" si="3"/>
        <v>57</v>
      </c>
      <c r="C57" s="330">
        <v>1</v>
      </c>
      <c r="D57" s="1"/>
      <c r="E57" s="1"/>
      <c r="F57" s="64" t="s">
        <v>97</v>
      </c>
      <c r="G57" s="269">
        <f>-ROUND((MAX(0,MIN(G23,G24*1))+G27)*IF(G7="JA",4.62%,4.8%)*SUM(G45:G56)*G$4,2)</f>
        <v>0</v>
      </c>
      <c r="H57" s="269">
        <f t="shared" ref="H57:R57" si="25">-ROUND((MAX(0,MIN(H23,H24*1))+H27)*IF(H7="JA",4.62%,4.8%)*SUM(H45:H56)*H$4,2)</f>
        <v>0</v>
      </c>
      <c r="I57" s="269">
        <f t="shared" si="25"/>
        <v>0</v>
      </c>
      <c r="J57" s="269">
        <f t="shared" si="25"/>
        <v>0</v>
      </c>
      <c r="K57" s="269">
        <f t="shared" si="25"/>
        <v>0</v>
      </c>
      <c r="L57" s="269">
        <f t="shared" si="25"/>
        <v>0</v>
      </c>
      <c r="M57" s="269">
        <f t="shared" si="25"/>
        <v>0</v>
      </c>
      <c r="N57" s="269">
        <f t="shared" si="25"/>
        <v>0</v>
      </c>
      <c r="O57" s="269">
        <f t="shared" si="25"/>
        <v>0</v>
      </c>
      <c r="P57" s="269">
        <f t="shared" si="25"/>
        <v>0</v>
      </c>
      <c r="Q57" s="269">
        <f t="shared" si="25"/>
        <v>0</v>
      </c>
      <c r="R57" s="269">
        <f t="shared" si="25"/>
        <v>0</v>
      </c>
      <c r="S57" s="47">
        <f t="shared" si="12"/>
        <v>0</v>
      </c>
      <c r="T57" s="31"/>
      <c r="U57" s="31"/>
      <c r="V57" s="31"/>
      <c r="W57" s="31"/>
      <c r="X57" s="31"/>
      <c r="Y57" s="31"/>
    </row>
    <row r="58" spans="1:25">
      <c r="A58" s="310"/>
      <c r="B58" s="314">
        <f t="shared" si="3"/>
        <v>58</v>
      </c>
      <c r="C58" s="330">
        <v>1</v>
      </c>
      <c r="D58" s="1"/>
      <c r="E58" s="1"/>
      <c r="F58" s="64" t="s">
        <v>231</v>
      </c>
      <c r="G58" s="269">
        <f>ROUND(IF(LEFT(G7)="N",(G25-G10)*4.8%*G93*MAX((G23-G24),0)*G94,(G25-G10)*4.62%*G93*MAX((G23-G24),0))*G$4,2)</f>
        <v>0</v>
      </c>
      <c r="H58" s="269">
        <f t="shared" ref="H58:R58" si="26">ROUND(IF(LEFT(H7)="N",(H25-H10)*4.8%*H93*MAX((H23-H24),0)*H94,(H25-H10)*4.62%*H93*MAX((H23-H24),0))*H$4,2)</f>
        <v>0</v>
      </c>
      <c r="I58" s="269">
        <f t="shared" si="26"/>
        <v>0</v>
      </c>
      <c r="J58" s="269">
        <f t="shared" si="26"/>
        <v>0</v>
      </c>
      <c r="K58" s="269">
        <f t="shared" si="26"/>
        <v>0</v>
      </c>
      <c r="L58" s="269">
        <f t="shared" si="26"/>
        <v>0</v>
      </c>
      <c r="M58" s="269">
        <f t="shared" si="26"/>
        <v>0</v>
      </c>
      <c r="N58" s="269">
        <f t="shared" si="26"/>
        <v>0</v>
      </c>
      <c r="O58" s="269">
        <f t="shared" si="26"/>
        <v>0</v>
      </c>
      <c r="P58" s="269">
        <f t="shared" si="26"/>
        <v>0</v>
      </c>
      <c r="Q58" s="269">
        <f t="shared" si="26"/>
        <v>0</v>
      </c>
      <c r="R58" s="269">
        <f t="shared" si="26"/>
        <v>0</v>
      </c>
      <c r="S58" s="47">
        <f t="shared" si="12"/>
        <v>0</v>
      </c>
      <c r="T58" s="31"/>
      <c r="U58" s="31"/>
      <c r="V58" s="31"/>
      <c r="W58" s="31"/>
      <c r="X58" s="31"/>
      <c r="Y58" s="31"/>
    </row>
    <row r="59" spans="1:25">
      <c r="A59" s="310"/>
      <c r="B59" s="314">
        <f t="shared" si="3"/>
        <v>59</v>
      </c>
      <c r="C59" s="330"/>
      <c r="D59" s="1"/>
      <c r="E59" s="1"/>
      <c r="F59" s="64" t="s">
        <v>82</v>
      </c>
      <c r="G59" s="268">
        <f t="shared" ref="G59:O59" si="27">SUM(G34:G43)+MAX(G33-8000,0)</f>
        <v>0</v>
      </c>
      <c r="H59" s="268">
        <f t="shared" si="27"/>
        <v>0</v>
      </c>
      <c r="I59" s="268">
        <f t="shared" si="27"/>
        <v>0</v>
      </c>
      <c r="J59" s="268">
        <f t="shared" si="27"/>
        <v>0</v>
      </c>
      <c r="K59" s="268">
        <f t="shared" si="27"/>
        <v>0</v>
      </c>
      <c r="L59" s="268">
        <f t="shared" si="27"/>
        <v>0</v>
      </c>
      <c r="M59" s="268">
        <f t="shared" si="27"/>
        <v>0</v>
      </c>
      <c r="N59" s="268">
        <f t="shared" si="27"/>
        <v>0</v>
      </c>
      <c r="O59" s="268">
        <f t="shared" si="27"/>
        <v>0</v>
      </c>
      <c r="P59" s="268">
        <f>SUM(P34:P43)+MAX(P33-8000,0)</f>
        <v>0</v>
      </c>
      <c r="Q59" s="268">
        <f>SUM(Q32:Q43)+MAX(Q33-8000,0)</f>
        <v>0</v>
      </c>
      <c r="R59" s="268">
        <f>SUM(R32:R43)+MAX(R33-8000,0)</f>
        <v>0</v>
      </c>
      <c r="S59" s="47">
        <f t="shared" si="12"/>
        <v>0</v>
      </c>
      <c r="T59" s="31"/>
      <c r="U59" s="31"/>
      <c r="V59" s="31"/>
      <c r="W59" s="31"/>
      <c r="X59" s="31"/>
      <c r="Y59" s="31"/>
    </row>
    <row r="60" spans="1:25">
      <c r="A60" s="312"/>
      <c r="B60" s="315">
        <f t="shared" si="3"/>
        <v>60</v>
      </c>
      <c r="C60" s="331"/>
      <c r="D60" s="311"/>
      <c r="E60" s="311"/>
      <c r="F60" s="74" t="s">
        <v>1</v>
      </c>
      <c r="G60" s="270">
        <f t="shared" ref="G60:R60" si="28">SUM(G30:G32)+IF(G33&gt;0,MIN(G33,8000),0)</f>
        <v>0</v>
      </c>
      <c r="H60" s="270">
        <f t="shared" si="28"/>
        <v>0</v>
      </c>
      <c r="I60" s="270">
        <f t="shared" si="28"/>
        <v>0</v>
      </c>
      <c r="J60" s="270">
        <f t="shared" si="28"/>
        <v>0</v>
      </c>
      <c r="K60" s="270">
        <f t="shared" si="28"/>
        <v>0</v>
      </c>
      <c r="L60" s="270">
        <f t="shared" si="28"/>
        <v>0</v>
      </c>
      <c r="M60" s="270">
        <f t="shared" si="28"/>
        <v>0</v>
      </c>
      <c r="N60" s="270">
        <f t="shared" si="28"/>
        <v>0</v>
      </c>
      <c r="O60" s="270">
        <f t="shared" si="28"/>
        <v>0</v>
      </c>
      <c r="P60" s="270">
        <f t="shared" si="28"/>
        <v>0</v>
      </c>
      <c r="Q60" s="270">
        <f t="shared" si="28"/>
        <v>0</v>
      </c>
      <c r="R60" s="270">
        <f t="shared" si="28"/>
        <v>0</v>
      </c>
      <c r="S60" s="48">
        <f t="shared" si="12"/>
        <v>0</v>
      </c>
      <c r="T60" s="31"/>
      <c r="U60" s="31"/>
      <c r="V60" s="31"/>
      <c r="W60" s="31"/>
      <c r="X60" s="31"/>
      <c r="Y60" s="31"/>
    </row>
    <row r="61" spans="1:25">
      <c r="A61" s="308"/>
      <c r="B61" s="333">
        <f t="shared" si="3"/>
        <v>61</v>
      </c>
      <c r="C61" s="338"/>
      <c r="D61" s="339"/>
      <c r="E61" s="339"/>
      <c r="F61" s="22" t="s">
        <v>39</v>
      </c>
      <c r="G61" s="355">
        <f t="shared" ref="G61:R61" si="29">SUM(G45:G60)</f>
        <v>0</v>
      </c>
      <c r="H61" s="355">
        <f t="shared" si="29"/>
        <v>0</v>
      </c>
      <c r="I61" s="355">
        <f t="shared" si="29"/>
        <v>0</v>
      </c>
      <c r="J61" s="355">
        <f t="shared" si="29"/>
        <v>0</v>
      </c>
      <c r="K61" s="355">
        <f t="shared" si="29"/>
        <v>0</v>
      </c>
      <c r="L61" s="355">
        <f t="shared" si="29"/>
        <v>0</v>
      </c>
      <c r="M61" s="355">
        <f t="shared" si="29"/>
        <v>0</v>
      </c>
      <c r="N61" s="355">
        <f t="shared" si="29"/>
        <v>0</v>
      </c>
      <c r="O61" s="355">
        <f t="shared" si="29"/>
        <v>0</v>
      </c>
      <c r="P61" s="355">
        <f t="shared" si="29"/>
        <v>0</v>
      </c>
      <c r="Q61" s="355">
        <f t="shared" si="29"/>
        <v>0</v>
      </c>
      <c r="R61" s="355">
        <f t="shared" si="29"/>
        <v>0</v>
      </c>
      <c r="S61" s="24">
        <f t="shared" si="12"/>
        <v>0</v>
      </c>
      <c r="T61" s="31"/>
      <c r="U61" s="31"/>
      <c r="V61" s="31"/>
      <c r="W61" s="31"/>
      <c r="X61" s="31"/>
      <c r="Y61" s="31"/>
    </row>
    <row r="62" spans="1:25">
      <c r="A62" s="309"/>
      <c r="B62" s="320">
        <f t="shared" si="3"/>
        <v>62</v>
      </c>
      <c r="C62" s="337"/>
      <c r="D62" s="21"/>
      <c r="E62" s="21"/>
      <c r="F62" s="63" t="s">
        <v>235</v>
      </c>
      <c r="G62" s="267">
        <f t="shared" ref="G62:R62" si="30">ROUND(IF(AND(G$10&gt;0,G11&gt;0),ROUND((ROUND(VLOOKUP(G11,Skalalontabel12,7,0)*G8,0))/12,2),0)*G10*G4*G5/100/3*G$4,2)</f>
        <v>0</v>
      </c>
      <c r="H62" s="267">
        <f t="shared" si="30"/>
        <v>0</v>
      </c>
      <c r="I62" s="267">
        <f t="shared" si="30"/>
        <v>0</v>
      </c>
      <c r="J62" s="267">
        <f t="shared" si="30"/>
        <v>0</v>
      </c>
      <c r="K62" s="267">
        <f t="shared" si="30"/>
        <v>0</v>
      </c>
      <c r="L62" s="267">
        <f t="shared" si="30"/>
        <v>0</v>
      </c>
      <c r="M62" s="267">
        <f t="shared" si="30"/>
        <v>0</v>
      </c>
      <c r="N62" s="267">
        <f t="shared" si="30"/>
        <v>0</v>
      </c>
      <c r="O62" s="267">
        <f t="shared" si="30"/>
        <v>0</v>
      </c>
      <c r="P62" s="267">
        <f t="shared" si="30"/>
        <v>0</v>
      </c>
      <c r="Q62" s="267">
        <f t="shared" si="30"/>
        <v>0</v>
      </c>
      <c r="R62" s="267">
        <f t="shared" si="30"/>
        <v>0</v>
      </c>
      <c r="S62" s="46">
        <f t="shared" si="12"/>
        <v>0</v>
      </c>
      <c r="T62" s="31"/>
      <c r="U62" s="31"/>
      <c r="V62" s="31"/>
      <c r="W62" s="31"/>
      <c r="X62" s="31"/>
      <c r="Y62" s="31"/>
    </row>
    <row r="63" spans="1:25">
      <c r="A63" s="310"/>
      <c r="B63" s="320">
        <f t="shared" si="3"/>
        <v>63</v>
      </c>
      <c r="C63" s="330"/>
      <c r="D63" s="1"/>
      <c r="E63" s="1"/>
      <c r="F63" s="64" t="s">
        <v>191</v>
      </c>
      <c r="G63" s="267">
        <f t="shared" ref="G63:R63" si="31">ROUND(G46*$C46*G$5/100/3,2)</f>
        <v>0</v>
      </c>
      <c r="H63" s="267">
        <f t="shared" si="31"/>
        <v>0</v>
      </c>
      <c r="I63" s="267">
        <f t="shared" si="31"/>
        <v>0</v>
      </c>
      <c r="J63" s="267">
        <f t="shared" si="31"/>
        <v>0</v>
      </c>
      <c r="K63" s="267">
        <f t="shared" si="31"/>
        <v>0</v>
      </c>
      <c r="L63" s="267">
        <f t="shared" si="31"/>
        <v>0</v>
      </c>
      <c r="M63" s="267">
        <f t="shared" si="31"/>
        <v>0</v>
      </c>
      <c r="N63" s="267">
        <f t="shared" si="31"/>
        <v>0</v>
      </c>
      <c r="O63" s="267">
        <f t="shared" si="31"/>
        <v>0</v>
      </c>
      <c r="P63" s="267">
        <f t="shared" si="31"/>
        <v>0</v>
      </c>
      <c r="Q63" s="267">
        <f t="shared" si="31"/>
        <v>0</v>
      </c>
      <c r="R63" s="267">
        <f t="shared" si="31"/>
        <v>0</v>
      </c>
      <c r="S63" s="47">
        <f t="shared" si="12"/>
        <v>0</v>
      </c>
      <c r="T63" s="31"/>
      <c r="U63" s="31"/>
      <c r="V63" s="31"/>
      <c r="W63" s="31"/>
      <c r="X63" s="31"/>
      <c r="Y63" s="31"/>
    </row>
    <row r="64" spans="1:25">
      <c r="A64" s="310"/>
      <c r="B64" s="320">
        <f t="shared" si="3"/>
        <v>64</v>
      </c>
      <c r="C64" s="330"/>
      <c r="D64" s="1"/>
      <c r="E64" s="1"/>
      <c r="F64" s="64" t="s">
        <v>230</v>
      </c>
      <c r="G64" s="267">
        <f t="shared" ref="G64:R71" si="32">ROUND(G47*$C47*G$5/100/3,2)</f>
        <v>0</v>
      </c>
      <c r="H64" s="267">
        <f t="shared" si="32"/>
        <v>0</v>
      </c>
      <c r="I64" s="267">
        <f t="shared" si="32"/>
        <v>0</v>
      </c>
      <c r="J64" s="267">
        <f t="shared" si="32"/>
        <v>0</v>
      </c>
      <c r="K64" s="267">
        <f t="shared" si="32"/>
        <v>0</v>
      </c>
      <c r="L64" s="267">
        <f t="shared" si="32"/>
        <v>0</v>
      </c>
      <c r="M64" s="267">
        <f t="shared" si="32"/>
        <v>0</v>
      </c>
      <c r="N64" s="267">
        <f t="shared" si="32"/>
        <v>0</v>
      </c>
      <c r="O64" s="267">
        <f t="shared" si="32"/>
        <v>0</v>
      </c>
      <c r="P64" s="267">
        <f t="shared" si="32"/>
        <v>0</v>
      </c>
      <c r="Q64" s="267">
        <f t="shared" si="32"/>
        <v>0</v>
      </c>
      <c r="R64" s="267">
        <f t="shared" si="32"/>
        <v>0</v>
      </c>
      <c r="S64" s="47">
        <f t="shared" si="12"/>
        <v>0</v>
      </c>
      <c r="T64" s="31"/>
      <c r="U64" s="31"/>
      <c r="V64" s="31"/>
      <c r="W64" s="31"/>
      <c r="X64" s="31"/>
      <c r="Y64" s="31"/>
    </row>
    <row r="65" spans="1:25">
      <c r="A65" s="310"/>
      <c r="B65" s="320">
        <f t="shared" si="3"/>
        <v>65</v>
      </c>
      <c r="C65" s="330"/>
      <c r="D65" s="1"/>
      <c r="E65" s="1"/>
      <c r="F65" s="64" t="s">
        <v>85</v>
      </c>
      <c r="G65" s="267">
        <f t="shared" si="32"/>
        <v>0</v>
      </c>
      <c r="H65" s="267">
        <f t="shared" si="32"/>
        <v>0</v>
      </c>
      <c r="I65" s="267">
        <f t="shared" si="32"/>
        <v>0</v>
      </c>
      <c r="J65" s="267">
        <f t="shared" si="32"/>
        <v>0</v>
      </c>
      <c r="K65" s="267">
        <f t="shared" si="32"/>
        <v>0</v>
      </c>
      <c r="L65" s="267">
        <f t="shared" si="32"/>
        <v>0</v>
      </c>
      <c r="M65" s="267">
        <f t="shared" si="32"/>
        <v>0</v>
      </c>
      <c r="N65" s="267">
        <f t="shared" si="32"/>
        <v>0</v>
      </c>
      <c r="O65" s="267">
        <f t="shared" si="32"/>
        <v>0</v>
      </c>
      <c r="P65" s="267">
        <f t="shared" si="32"/>
        <v>0</v>
      </c>
      <c r="Q65" s="267">
        <f t="shared" si="32"/>
        <v>0</v>
      </c>
      <c r="R65" s="267">
        <f t="shared" si="32"/>
        <v>0</v>
      </c>
      <c r="S65" s="47">
        <f t="shared" si="12"/>
        <v>0</v>
      </c>
      <c r="T65" s="31"/>
      <c r="U65" s="31"/>
      <c r="V65" s="31"/>
      <c r="W65" s="31"/>
      <c r="X65" s="31"/>
      <c r="Y65" s="31"/>
    </row>
    <row r="66" spans="1:25">
      <c r="A66" s="310"/>
      <c r="B66" s="320">
        <f t="shared" si="3"/>
        <v>66</v>
      </c>
      <c r="C66" s="330"/>
      <c r="D66" s="1"/>
      <c r="E66" s="1"/>
      <c r="F66" s="64" t="s">
        <v>86</v>
      </c>
      <c r="G66" s="267">
        <f t="shared" si="32"/>
        <v>0</v>
      </c>
      <c r="H66" s="267">
        <f t="shared" si="32"/>
        <v>0</v>
      </c>
      <c r="I66" s="267">
        <f t="shared" si="32"/>
        <v>0</v>
      </c>
      <c r="J66" s="267">
        <f t="shared" si="32"/>
        <v>0</v>
      </c>
      <c r="K66" s="267">
        <f t="shared" si="32"/>
        <v>0</v>
      </c>
      <c r="L66" s="267">
        <f t="shared" si="32"/>
        <v>0</v>
      </c>
      <c r="M66" s="267">
        <f t="shared" si="32"/>
        <v>0</v>
      </c>
      <c r="N66" s="267">
        <f t="shared" si="32"/>
        <v>0</v>
      </c>
      <c r="O66" s="267">
        <f t="shared" si="32"/>
        <v>0</v>
      </c>
      <c r="P66" s="267">
        <f t="shared" si="32"/>
        <v>0</v>
      </c>
      <c r="Q66" s="267">
        <f t="shared" si="32"/>
        <v>0</v>
      </c>
      <c r="R66" s="267">
        <f t="shared" si="32"/>
        <v>0</v>
      </c>
      <c r="S66" s="47">
        <f t="shared" si="12"/>
        <v>0</v>
      </c>
      <c r="T66" s="31"/>
      <c r="U66" s="31"/>
      <c r="V66" s="31"/>
      <c r="W66" s="31"/>
      <c r="X66" s="31"/>
      <c r="Y66" s="31"/>
    </row>
    <row r="67" spans="1:25">
      <c r="A67" s="310"/>
      <c r="B67" s="320">
        <f t="shared" si="3"/>
        <v>67</v>
      </c>
      <c r="C67" s="330"/>
      <c r="D67" s="1"/>
      <c r="E67" s="1"/>
      <c r="F67" s="64" t="s">
        <v>19</v>
      </c>
      <c r="G67" s="267">
        <f t="shared" si="32"/>
        <v>0</v>
      </c>
      <c r="H67" s="267">
        <f t="shared" si="32"/>
        <v>0</v>
      </c>
      <c r="I67" s="267">
        <f t="shared" si="32"/>
        <v>0</v>
      </c>
      <c r="J67" s="267">
        <f t="shared" si="32"/>
        <v>0</v>
      </c>
      <c r="K67" s="267">
        <f t="shared" si="32"/>
        <v>0</v>
      </c>
      <c r="L67" s="267">
        <f t="shared" si="32"/>
        <v>0</v>
      </c>
      <c r="M67" s="267">
        <f t="shared" si="32"/>
        <v>0</v>
      </c>
      <c r="N67" s="267">
        <f t="shared" si="32"/>
        <v>0</v>
      </c>
      <c r="O67" s="267">
        <f t="shared" si="32"/>
        <v>0</v>
      </c>
      <c r="P67" s="267">
        <f t="shared" si="32"/>
        <v>0</v>
      </c>
      <c r="Q67" s="267">
        <f t="shared" si="32"/>
        <v>0</v>
      </c>
      <c r="R67" s="267">
        <f t="shared" si="32"/>
        <v>0</v>
      </c>
      <c r="S67" s="47">
        <f t="shared" si="12"/>
        <v>0</v>
      </c>
      <c r="T67" s="31"/>
      <c r="U67" s="31"/>
      <c r="V67" s="31"/>
      <c r="W67" s="31"/>
      <c r="X67" s="31"/>
      <c r="Y67" s="31"/>
    </row>
    <row r="68" spans="1:25">
      <c r="A68" s="310"/>
      <c r="B68" s="320">
        <f t="shared" si="3"/>
        <v>68</v>
      </c>
      <c r="C68" s="330"/>
      <c r="D68" s="1"/>
      <c r="E68" s="1"/>
      <c r="F68" s="64" t="s">
        <v>20</v>
      </c>
      <c r="G68" s="267">
        <f t="shared" si="32"/>
        <v>0</v>
      </c>
      <c r="H68" s="267">
        <f t="shared" si="32"/>
        <v>0</v>
      </c>
      <c r="I68" s="267">
        <f t="shared" si="32"/>
        <v>0</v>
      </c>
      <c r="J68" s="267">
        <f t="shared" si="32"/>
        <v>0</v>
      </c>
      <c r="K68" s="267">
        <f t="shared" si="32"/>
        <v>0</v>
      </c>
      <c r="L68" s="267">
        <f t="shared" si="32"/>
        <v>0</v>
      </c>
      <c r="M68" s="267">
        <f t="shared" si="32"/>
        <v>0</v>
      </c>
      <c r="N68" s="267">
        <f t="shared" si="32"/>
        <v>0</v>
      </c>
      <c r="O68" s="267">
        <f t="shared" si="32"/>
        <v>0</v>
      </c>
      <c r="P68" s="267">
        <f t="shared" si="32"/>
        <v>0</v>
      </c>
      <c r="Q68" s="267">
        <f t="shared" si="32"/>
        <v>0</v>
      </c>
      <c r="R68" s="267">
        <f t="shared" si="32"/>
        <v>0</v>
      </c>
      <c r="S68" s="47">
        <f t="shared" si="12"/>
        <v>0</v>
      </c>
      <c r="T68" s="31"/>
      <c r="U68" s="31"/>
      <c r="V68" s="31"/>
      <c r="W68" s="31"/>
      <c r="X68" s="31"/>
      <c r="Y68" s="31"/>
    </row>
    <row r="69" spans="1:25">
      <c r="A69" s="310"/>
      <c r="B69" s="320">
        <f t="shared" si="3"/>
        <v>69</v>
      </c>
      <c r="C69" s="330"/>
      <c r="D69" s="1"/>
      <c r="E69" s="1"/>
      <c r="F69" s="64" t="s">
        <v>21</v>
      </c>
      <c r="G69" s="267">
        <f t="shared" si="32"/>
        <v>0</v>
      </c>
      <c r="H69" s="267">
        <f t="shared" si="32"/>
        <v>0</v>
      </c>
      <c r="I69" s="267">
        <f t="shared" si="32"/>
        <v>0</v>
      </c>
      <c r="J69" s="267">
        <f t="shared" si="32"/>
        <v>0</v>
      </c>
      <c r="K69" s="267">
        <f t="shared" si="32"/>
        <v>0</v>
      </c>
      <c r="L69" s="267">
        <f t="shared" si="32"/>
        <v>0</v>
      </c>
      <c r="M69" s="267">
        <f t="shared" si="32"/>
        <v>0</v>
      </c>
      <c r="N69" s="267">
        <f t="shared" si="32"/>
        <v>0</v>
      </c>
      <c r="O69" s="267">
        <f t="shared" si="32"/>
        <v>0</v>
      </c>
      <c r="P69" s="267">
        <f t="shared" si="32"/>
        <v>0</v>
      </c>
      <c r="Q69" s="267">
        <f t="shared" si="32"/>
        <v>0</v>
      </c>
      <c r="R69" s="267">
        <f t="shared" si="32"/>
        <v>0</v>
      </c>
      <c r="S69" s="47">
        <f t="shared" si="12"/>
        <v>0</v>
      </c>
      <c r="T69" s="31"/>
      <c r="U69" s="31"/>
      <c r="V69" s="31"/>
      <c r="W69" s="31"/>
      <c r="X69" s="31"/>
      <c r="Y69" s="31"/>
    </row>
    <row r="70" spans="1:25">
      <c r="A70" s="310"/>
      <c r="B70" s="320">
        <f t="shared" ref="B70:B92" si="33">B69+1</f>
        <v>70</v>
      </c>
      <c r="C70" s="330"/>
      <c r="D70" s="1"/>
      <c r="E70" s="1"/>
      <c r="F70" s="64" t="s">
        <v>22</v>
      </c>
      <c r="G70" s="267">
        <f t="shared" si="32"/>
        <v>0</v>
      </c>
      <c r="H70" s="267">
        <f t="shared" si="32"/>
        <v>0</v>
      </c>
      <c r="I70" s="267">
        <f t="shared" si="32"/>
        <v>0</v>
      </c>
      <c r="J70" s="267">
        <f t="shared" si="32"/>
        <v>0</v>
      </c>
      <c r="K70" s="267">
        <f t="shared" si="32"/>
        <v>0</v>
      </c>
      <c r="L70" s="267">
        <f t="shared" si="32"/>
        <v>0</v>
      </c>
      <c r="M70" s="267">
        <f t="shared" si="32"/>
        <v>0</v>
      </c>
      <c r="N70" s="267">
        <f t="shared" si="32"/>
        <v>0</v>
      </c>
      <c r="O70" s="267">
        <f t="shared" si="32"/>
        <v>0</v>
      </c>
      <c r="P70" s="267">
        <f t="shared" si="32"/>
        <v>0</v>
      </c>
      <c r="Q70" s="267">
        <f t="shared" si="32"/>
        <v>0</v>
      </c>
      <c r="R70" s="267">
        <f t="shared" si="32"/>
        <v>0</v>
      </c>
      <c r="S70" s="47">
        <f t="shared" si="12"/>
        <v>0</v>
      </c>
      <c r="T70" s="31"/>
      <c r="U70" s="31"/>
      <c r="V70" s="31"/>
      <c r="W70" s="31"/>
      <c r="X70" s="31"/>
      <c r="Y70" s="31"/>
    </row>
    <row r="71" spans="1:25">
      <c r="A71" s="310"/>
      <c r="B71" s="320">
        <f t="shared" si="33"/>
        <v>71</v>
      </c>
      <c r="C71" s="330"/>
      <c r="D71" s="1"/>
      <c r="E71" s="1"/>
      <c r="F71" s="64" t="s">
        <v>0</v>
      </c>
      <c r="G71" s="267">
        <f t="shared" si="32"/>
        <v>0</v>
      </c>
      <c r="H71" s="267">
        <f t="shared" si="32"/>
        <v>0</v>
      </c>
      <c r="I71" s="267">
        <f t="shared" si="32"/>
        <v>0</v>
      </c>
      <c r="J71" s="267">
        <f t="shared" si="32"/>
        <v>0</v>
      </c>
      <c r="K71" s="267">
        <f t="shared" si="32"/>
        <v>0</v>
      </c>
      <c r="L71" s="267">
        <f t="shared" si="32"/>
        <v>0</v>
      </c>
      <c r="M71" s="267">
        <f t="shared" si="32"/>
        <v>0</v>
      </c>
      <c r="N71" s="267">
        <f t="shared" si="32"/>
        <v>0</v>
      </c>
      <c r="O71" s="267">
        <f t="shared" si="32"/>
        <v>0</v>
      </c>
      <c r="P71" s="267">
        <f t="shared" si="32"/>
        <v>0</v>
      </c>
      <c r="Q71" s="267">
        <f t="shared" si="32"/>
        <v>0</v>
      </c>
      <c r="R71" s="267">
        <f t="shared" si="32"/>
        <v>0</v>
      </c>
      <c r="S71" s="47">
        <f t="shared" si="12"/>
        <v>0</v>
      </c>
      <c r="T71" s="31"/>
      <c r="U71" s="31"/>
      <c r="V71" s="31"/>
      <c r="W71" s="31"/>
      <c r="X71" s="31"/>
      <c r="Y71" s="31"/>
    </row>
    <row r="72" spans="1:25">
      <c r="A72" s="310"/>
      <c r="B72" s="320">
        <f t="shared" si="33"/>
        <v>72</v>
      </c>
      <c r="C72" s="330"/>
      <c r="D72" s="1"/>
      <c r="E72" s="1"/>
      <c r="F72" s="64" t="s">
        <v>96</v>
      </c>
      <c r="G72" s="267">
        <f>ROUND(G57*$C57*G$5/100/3,2)</f>
        <v>0</v>
      </c>
      <c r="H72" s="267">
        <f t="shared" ref="H72:R73" si="34">ROUND(H57*$C57*H$5/100/3,2)</f>
        <v>0</v>
      </c>
      <c r="I72" s="267">
        <f t="shared" si="34"/>
        <v>0</v>
      </c>
      <c r="J72" s="267">
        <f t="shared" si="34"/>
        <v>0</v>
      </c>
      <c r="K72" s="267">
        <f t="shared" si="34"/>
        <v>0</v>
      </c>
      <c r="L72" s="267">
        <f t="shared" si="34"/>
        <v>0</v>
      </c>
      <c r="M72" s="267">
        <f t="shared" si="34"/>
        <v>0</v>
      </c>
      <c r="N72" s="267">
        <f t="shared" si="34"/>
        <v>0</v>
      </c>
      <c r="O72" s="267">
        <f t="shared" si="34"/>
        <v>0</v>
      </c>
      <c r="P72" s="267">
        <f t="shared" si="34"/>
        <v>0</v>
      </c>
      <c r="Q72" s="267">
        <f t="shared" si="34"/>
        <v>0</v>
      </c>
      <c r="R72" s="267">
        <f t="shared" si="34"/>
        <v>0</v>
      </c>
      <c r="S72" s="47">
        <f t="shared" si="12"/>
        <v>0</v>
      </c>
      <c r="T72" s="31"/>
      <c r="U72" s="31"/>
      <c r="V72" s="31"/>
      <c r="W72" s="31"/>
      <c r="X72" s="31"/>
      <c r="Y72" s="31"/>
    </row>
    <row r="73" spans="1:25">
      <c r="A73" s="327"/>
      <c r="B73" s="320">
        <f t="shared" si="33"/>
        <v>73</v>
      </c>
      <c r="C73" s="340"/>
      <c r="D73" s="341"/>
      <c r="E73" s="341"/>
      <c r="F73" s="65" t="s">
        <v>12</v>
      </c>
      <c r="G73" s="267">
        <f>ROUND(G58*$C58*G$5/100/3,2)</f>
        <v>0</v>
      </c>
      <c r="H73" s="267">
        <f t="shared" si="34"/>
        <v>0</v>
      </c>
      <c r="I73" s="267">
        <f t="shared" si="34"/>
        <v>0</v>
      </c>
      <c r="J73" s="267">
        <f t="shared" si="34"/>
        <v>0</v>
      </c>
      <c r="K73" s="267">
        <f t="shared" si="34"/>
        <v>0</v>
      </c>
      <c r="L73" s="267">
        <f t="shared" si="34"/>
        <v>0</v>
      </c>
      <c r="M73" s="267">
        <f t="shared" si="34"/>
        <v>0</v>
      </c>
      <c r="N73" s="267">
        <f t="shared" si="34"/>
        <v>0</v>
      </c>
      <c r="O73" s="267">
        <f t="shared" si="34"/>
        <v>0</v>
      </c>
      <c r="P73" s="267">
        <f t="shared" si="34"/>
        <v>0</v>
      </c>
      <c r="Q73" s="267">
        <f t="shared" si="34"/>
        <v>0</v>
      </c>
      <c r="R73" s="267">
        <f t="shared" si="34"/>
        <v>0</v>
      </c>
      <c r="S73" s="55">
        <f t="shared" si="12"/>
        <v>0</v>
      </c>
      <c r="T73" s="31"/>
      <c r="U73" s="31"/>
      <c r="V73" s="31"/>
      <c r="W73" s="31"/>
      <c r="X73" s="31"/>
      <c r="Y73" s="31"/>
    </row>
    <row r="74" spans="1:25">
      <c r="A74" s="325"/>
      <c r="B74" s="334">
        <f t="shared" si="33"/>
        <v>74</v>
      </c>
      <c r="C74" s="331"/>
      <c r="D74" s="311"/>
      <c r="E74" s="311"/>
      <c r="F74" s="74" t="s">
        <v>192</v>
      </c>
      <c r="G74" s="326">
        <f>ROUND(G35*G5/100/3+G39*($C39&lt;&gt;"")*G5/100/3+G40*($C40&lt;&gt;"")*G5/100/3+G41*($C41&lt;&gt;"")*G5/100/3+G42*($C42&lt;&gt;"")*G5/100/3+G43*($C43&lt;&gt;"")*G5/100/3,2)</f>
        <v>0</v>
      </c>
      <c r="H74" s="326">
        <f t="shared" ref="H74:R74" si="35">H35*H5/100+H39*($C39&lt;&gt;"")*H5/100+H40*($C40&lt;&gt;"")*H5/100+H41*($C41&lt;&gt;"")*H5/100+H42*($C42&lt;&gt;"")*H5/100+H43*($C43&lt;&gt;"")*H5/100</f>
        <v>0</v>
      </c>
      <c r="I74" s="326">
        <f t="shared" si="35"/>
        <v>0</v>
      </c>
      <c r="J74" s="326">
        <f t="shared" si="35"/>
        <v>0</v>
      </c>
      <c r="K74" s="326">
        <f t="shared" si="35"/>
        <v>0</v>
      </c>
      <c r="L74" s="326">
        <f t="shared" si="35"/>
        <v>0</v>
      </c>
      <c r="M74" s="326">
        <f t="shared" si="35"/>
        <v>0</v>
      </c>
      <c r="N74" s="326">
        <f t="shared" si="35"/>
        <v>0</v>
      </c>
      <c r="O74" s="326">
        <f t="shared" si="35"/>
        <v>0</v>
      </c>
      <c r="P74" s="326">
        <f t="shared" si="35"/>
        <v>0</v>
      </c>
      <c r="Q74" s="326">
        <f t="shared" si="35"/>
        <v>0</v>
      </c>
      <c r="R74" s="326">
        <f t="shared" si="35"/>
        <v>0</v>
      </c>
      <c r="S74" s="55">
        <f t="shared" si="12"/>
        <v>0</v>
      </c>
      <c r="T74" s="31"/>
      <c r="U74" s="31"/>
      <c r="V74" s="31"/>
      <c r="W74" s="31"/>
      <c r="X74" s="31"/>
      <c r="Y74" s="31"/>
    </row>
    <row r="75" spans="1:25" ht="13" thickBot="1">
      <c r="A75" s="308"/>
      <c r="B75" s="333">
        <f t="shared" si="33"/>
        <v>75</v>
      </c>
      <c r="C75" s="338"/>
      <c r="D75" s="339"/>
      <c r="E75" s="339"/>
      <c r="F75" s="61" t="s">
        <v>83</v>
      </c>
      <c r="G75" s="271">
        <f>SUM(G62:G74)</f>
        <v>0</v>
      </c>
      <c r="H75" s="271">
        <f t="shared" ref="H75:R75" si="36">SUM(H62:H74)</f>
        <v>0</v>
      </c>
      <c r="I75" s="271">
        <f t="shared" si="36"/>
        <v>0</v>
      </c>
      <c r="J75" s="271">
        <f t="shared" si="36"/>
        <v>0</v>
      </c>
      <c r="K75" s="271">
        <f t="shared" si="36"/>
        <v>0</v>
      </c>
      <c r="L75" s="271">
        <f t="shared" si="36"/>
        <v>0</v>
      </c>
      <c r="M75" s="271">
        <f t="shared" si="36"/>
        <v>0</v>
      </c>
      <c r="N75" s="271">
        <f t="shared" si="36"/>
        <v>0</v>
      </c>
      <c r="O75" s="271">
        <f t="shared" si="36"/>
        <v>0</v>
      </c>
      <c r="P75" s="271">
        <f t="shared" si="36"/>
        <v>0</v>
      </c>
      <c r="Q75" s="271">
        <f t="shared" si="36"/>
        <v>0</v>
      </c>
      <c r="R75" s="271">
        <f t="shared" si="36"/>
        <v>0</v>
      </c>
      <c r="S75" s="62">
        <f t="shared" si="12"/>
        <v>0</v>
      </c>
      <c r="T75" s="31"/>
      <c r="U75" s="31"/>
      <c r="V75" s="31"/>
      <c r="W75" s="31"/>
      <c r="X75" s="31"/>
      <c r="Y75" s="31"/>
    </row>
    <row r="76" spans="1:25" ht="13" thickTop="1">
      <c r="A76" s="316"/>
      <c r="B76" s="320">
        <f t="shared" si="33"/>
        <v>76</v>
      </c>
      <c r="C76" s="342"/>
      <c r="D76" s="343"/>
      <c r="E76" s="343"/>
      <c r="F76" s="75" t="s">
        <v>37</v>
      </c>
      <c r="G76" s="272">
        <f>G88/3</f>
        <v>0</v>
      </c>
      <c r="H76" s="273">
        <f t="shared" ref="H76:R76" si="37">H88/3</f>
        <v>0</v>
      </c>
      <c r="I76" s="273">
        <f t="shared" si="37"/>
        <v>0</v>
      </c>
      <c r="J76" s="273">
        <f t="shared" si="37"/>
        <v>0</v>
      </c>
      <c r="K76" s="273">
        <f t="shared" si="37"/>
        <v>0</v>
      </c>
      <c r="L76" s="273">
        <f t="shared" si="37"/>
        <v>0</v>
      </c>
      <c r="M76" s="273">
        <f t="shared" si="37"/>
        <v>0</v>
      </c>
      <c r="N76" s="273">
        <f t="shared" si="37"/>
        <v>0</v>
      </c>
      <c r="O76" s="273">
        <f t="shared" si="37"/>
        <v>0</v>
      </c>
      <c r="P76" s="273">
        <f t="shared" si="37"/>
        <v>0</v>
      </c>
      <c r="Q76" s="273">
        <f t="shared" si="37"/>
        <v>0</v>
      </c>
      <c r="R76" s="273">
        <f t="shared" si="37"/>
        <v>0</v>
      </c>
      <c r="S76" s="46">
        <f>SUM(G76:R76)</f>
        <v>0</v>
      </c>
      <c r="T76" s="31"/>
      <c r="U76" s="31"/>
      <c r="V76" s="31"/>
      <c r="W76" s="31"/>
      <c r="X76" s="31"/>
      <c r="Y76" s="31"/>
    </row>
    <row r="77" spans="1:25">
      <c r="A77" s="317"/>
      <c r="B77" s="320">
        <f t="shared" si="33"/>
        <v>77</v>
      </c>
      <c r="C77" s="344"/>
      <c r="D77" s="345"/>
      <c r="E77" s="345"/>
      <c r="F77" s="75" t="s">
        <v>32</v>
      </c>
      <c r="G77" s="272">
        <f t="shared" ref="G77:R77" si="38">SUM(G45:G59)-G76</f>
        <v>0</v>
      </c>
      <c r="H77" s="273">
        <f t="shared" si="38"/>
        <v>0</v>
      </c>
      <c r="I77" s="273">
        <f t="shared" si="38"/>
        <v>0</v>
      </c>
      <c r="J77" s="273">
        <f t="shared" si="38"/>
        <v>0</v>
      </c>
      <c r="K77" s="273">
        <f t="shared" si="38"/>
        <v>0</v>
      </c>
      <c r="L77" s="273">
        <f t="shared" si="38"/>
        <v>0</v>
      </c>
      <c r="M77" s="273">
        <f t="shared" si="38"/>
        <v>0</v>
      </c>
      <c r="N77" s="273">
        <f t="shared" si="38"/>
        <v>0</v>
      </c>
      <c r="O77" s="273">
        <f t="shared" si="38"/>
        <v>0</v>
      </c>
      <c r="P77" s="273">
        <f t="shared" si="38"/>
        <v>0</v>
      </c>
      <c r="Q77" s="273">
        <f t="shared" si="38"/>
        <v>0</v>
      </c>
      <c r="R77" s="273">
        <f t="shared" si="38"/>
        <v>0</v>
      </c>
      <c r="S77" s="46">
        <f t="shared" ref="S77:S92" si="39">SUM(G77:R77)</f>
        <v>0</v>
      </c>
      <c r="T77" s="31"/>
      <c r="U77" s="31"/>
      <c r="V77" s="31"/>
      <c r="W77" s="31"/>
      <c r="X77" s="31"/>
      <c r="Y77" s="31"/>
    </row>
    <row r="78" spans="1:25">
      <c r="A78" s="317"/>
      <c r="B78" s="320">
        <f t="shared" si="33"/>
        <v>78</v>
      </c>
      <c r="C78" s="344"/>
      <c r="D78" s="345"/>
      <c r="E78" s="345"/>
      <c r="F78" s="76" t="s">
        <v>33</v>
      </c>
      <c r="G78" s="274">
        <f>ROUND(G77*8%,0)</f>
        <v>0</v>
      </c>
      <c r="H78" s="275">
        <f t="shared" ref="H78:R78" si="40">ROUND(H77*8%,0)</f>
        <v>0</v>
      </c>
      <c r="I78" s="275">
        <f t="shared" si="40"/>
        <v>0</v>
      </c>
      <c r="J78" s="275">
        <f t="shared" si="40"/>
        <v>0</v>
      </c>
      <c r="K78" s="275">
        <f t="shared" si="40"/>
        <v>0</v>
      </c>
      <c r="L78" s="275">
        <f t="shared" si="40"/>
        <v>0</v>
      </c>
      <c r="M78" s="275">
        <f t="shared" si="40"/>
        <v>0</v>
      </c>
      <c r="N78" s="275">
        <f t="shared" si="40"/>
        <v>0</v>
      </c>
      <c r="O78" s="275">
        <f t="shared" si="40"/>
        <v>0</v>
      </c>
      <c r="P78" s="275">
        <f t="shared" si="40"/>
        <v>0</v>
      </c>
      <c r="Q78" s="275">
        <f t="shared" si="40"/>
        <v>0</v>
      </c>
      <c r="R78" s="275">
        <f t="shared" si="40"/>
        <v>0</v>
      </c>
      <c r="S78" s="47">
        <f t="shared" si="39"/>
        <v>0</v>
      </c>
      <c r="T78" s="31"/>
      <c r="U78" s="31"/>
      <c r="V78" s="31"/>
      <c r="W78" s="31"/>
      <c r="X78" s="31"/>
      <c r="Y78" s="31"/>
    </row>
    <row r="79" spans="1:25">
      <c r="A79" s="317"/>
      <c r="B79" s="320">
        <f t="shared" si="33"/>
        <v>79</v>
      </c>
      <c r="C79" s="344"/>
      <c r="D79" s="345"/>
      <c r="E79" s="345"/>
      <c r="F79" s="76" t="s">
        <v>34</v>
      </c>
      <c r="G79" s="274">
        <f>G77-G78</f>
        <v>0</v>
      </c>
      <c r="H79" s="275">
        <f t="shared" ref="H79:R79" si="41">H77-H78</f>
        <v>0</v>
      </c>
      <c r="I79" s="275">
        <f t="shared" si="41"/>
        <v>0</v>
      </c>
      <c r="J79" s="275">
        <f t="shared" si="41"/>
        <v>0</v>
      </c>
      <c r="K79" s="275">
        <f t="shared" si="41"/>
        <v>0</v>
      </c>
      <c r="L79" s="275">
        <f t="shared" si="41"/>
        <v>0</v>
      </c>
      <c r="M79" s="275">
        <f t="shared" si="41"/>
        <v>0</v>
      </c>
      <c r="N79" s="275">
        <f t="shared" si="41"/>
        <v>0</v>
      </c>
      <c r="O79" s="275">
        <f t="shared" si="41"/>
        <v>0</v>
      </c>
      <c r="P79" s="275">
        <f t="shared" si="41"/>
        <v>0</v>
      </c>
      <c r="Q79" s="275">
        <f t="shared" si="41"/>
        <v>0</v>
      </c>
      <c r="R79" s="275">
        <f t="shared" si="41"/>
        <v>0</v>
      </c>
      <c r="S79" s="47">
        <f t="shared" si="39"/>
        <v>0</v>
      </c>
      <c r="T79" s="31"/>
      <c r="U79" s="31"/>
      <c r="V79" s="31"/>
      <c r="W79" s="31"/>
      <c r="X79" s="31"/>
      <c r="Y79" s="31"/>
    </row>
    <row r="80" spans="1:25">
      <c r="A80" s="317"/>
      <c r="B80" s="320">
        <f t="shared" si="33"/>
        <v>80</v>
      </c>
      <c r="C80" s="344"/>
      <c r="D80" s="345"/>
      <c r="E80" s="345"/>
      <c r="F80" s="76" t="s">
        <v>40</v>
      </c>
      <c r="G80" s="274">
        <f t="shared" ref="G80:R80" si="42">ROUND(G79-G29,-1)</f>
        <v>0</v>
      </c>
      <c r="H80" s="275">
        <f t="shared" si="42"/>
        <v>0</v>
      </c>
      <c r="I80" s="275">
        <f t="shared" si="42"/>
        <v>0</v>
      </c>
      <c r="J80" s="275">
        <f t="shared" si="42"/>
        <v>0</v>
      </c>
      <c r="K80" s="275">
        <f t="shared" si="42"/>
        <v>0</v>
      </c>
      <c r="L80" s="275">
        <f t="shared" si="42"/>
        <v>0</v>
      </c>
      <c r="M80" s="275">
        <f t="shared" si="42"/>
        <v>0</v>
      </c>
      <c r="N80" s="275">
        <f t="shared" si="42"/>
        <v>0</v>
      </c>
      <c r="O80" s="275">
        <f t="shared" si="42"/>
        <v>0</v>
      </c>
      <c r="P80" s="275">
        <f t="shared" si="42"/>
        <v>0</v>
      </c>
      <c r="Q80" s="275">
        <f t="shared" si="42"/>
        <v>0</v>
      </c>
      <c r="R80" s="275">
        <f t="shared" si="42"/>
        <v>0</v>
      </c>
      <c r="S80" s="47"/>
      <c r="T80" s="31"/>
      <c r="U80" s="31"/>
      <c r="V80" s="31"/>
      <c r="W80" s="31"/>
      <c r="X80" s="31"/>
      <c r="Y80" s="31"/>
    </row>
    <row r="81" spans="1:25">
      <c r="A81" s="318"/>
      <c r="B81" s="320">
        <f t="shared" si="33"/>
        <v>81</v>
      </c>
      <c r="C81" s="346"/>
      <c r="D81" s="347"/>
      <c r="E81" s="347"/>
      <c r="F81" s="76" t="s">
        <v>35</v>
      </c>
      <c r="G81" s="274">
        <f t="shared" ref="G81:R81" si="43">ROUND(G80*G28/100,0)</f>
        <v>0</v>
      </c>
      <c r="H81" s="275">
        <f t="shared" si="43"/>
        <v>0</v>
      </c>
      <c r="I81" s="275">
        <f t="shared" si="43"/>
        <v>0</v>
      </c>
      <c r="J81" s="275">
        <f t="shared" si="43"/>
        <v>0</v>
      </c>
      <c r="K81" s="275">
        <f t="shared" si="43"/>
        <v>0</v>
      </c>
      <c r="L81" s="275">
        <f t="shared" si="43"/>
        <v>0</v>
      </c>
      <c r="M81" s="275">
        <f t="shared" si="43"/>
        <v>0</v>
      </c>
      <c r="N81" s="275">
        <f t="shared" si="43"/>
        <v>0</v>
      </c>
      <c r="O81" s="275">
        <f t="shared" si="43"/>
        <v>0</v>
      </c>
      <c r="P81" s="275">
        <f t="shared" si="43"/>
        <v>0</v>
      </c>
      <c r="Q81" s="275">
        <f t="shared" si="43"/>
        <v>0</v>
      </c>
      <c r="R81" s="275">
        <f t="shared" si="43"/>
        <v>0</v>
      </c>
      <c r="S81" s="47">
        <f t="shared" si="39"/>
        <v>0</v>
      </c>
      <c r="T81" s="31"/>
      <c r="U81" s="31"/>
      <c r="V81" s="31"/>
      <c r="W81" s="31"/>
      <c r="X81" s="31"/>
      <c r="Y81" s="31"/>
    </row>
    <row r="82" spans="1:25">
      <c r="A82" s="319"/>
      <c r="B82" s="333">
        <f t="shared" si="33"/>
        <v>82</v>
      </c>
      <c r="C82" s="348"/>
      <c r="D82" s="349"/>
      <c r="E82" s="350"/>
      <c r="F82" s="77" t="s">
        <v>248</v>
      </c>
      <c r="G82" s="451">
        <f>SUM(G45:G59)</f>
        <v>0</v>
      </c>
      <c r="H82" s="452">
        <f>SUM(H45:H59)</f>
        <v>0</v>
      </c>
      <c r="I82" s="452">
        <f>SUM(I45:I59)</f>
        <v>0</v>
      </c>
      <c r="J82" s="452">
        <f>SUM(J45:J59)</f>
        <v>0</v>
      </c>
      <c r="K82" s="452">
        <f>SUM(K45:K59)</f>
        <v>0</v>
      </c>
      <c r="L82" s="253" t="s">
        <v>90</v>
      </c>
      <c r="M82" s="276"/>
      <c r="N82" s="276"/>
      <c r="O82" s="276"/>
      <c r="P82" s="276"/>
      <c r="Q82" s="276"/>
      <c r="R82" s="276"/>
      <c r="S82" s="47">
        <f>A82+SUM(G82:K82)</f>
        <v>0</v>
      </c>
      <c r="T82" s="31"/>
      <c r="U82" s="31"/>
      <c r="V82" s="31"/>
      <c r="W82" s="31"/>
      <c r="X82" s="31"/>
      <c r="Y82" s="31"/>
    </row>
    <row r="83" spans="1:25">
      <c r="A83" s="309"/>
      <c r="B83" s="320">
        <f t="shared" si="33"/>
        <v>83</v>
      </c>
      <c r="C83" s="342"/>
      <c r="D83" s="343"/>
      <c r="E83" s="343"/>
      <c r="F83" s="76" t="s">
        <v>249</v>
      </c>
      <c r="G83" s="277" t="s">
        <v>90</v>
      </c>
      <c r="H83" s="276"/>
      <c r="I83" s="276"/>
      <c r="J83" s="276"/>
      <c r="K83" s="276"/>
      <c r="L83" s="275">
        <f>SUM(L45:L59)</f>
        <v>0</v>
      </c>
      <c r="M83" s="275">
        <f>SUM(M45:M59)</f>
        <v>0</v>
      </c>
      <c r="N83" s="275">
        <f>SUM(N45:N59)</f>
        <v>0</v>
      </c>
      <c r="O83" s="275">
        <f>SUM(O45:O59)</f>
        <v>0</v>
      </c>
      <c r="P83" s="275">
        <f>SUM(P45:P59)-P38</f>
        <v>0</v>
      </c>
      <c r="Q83" s="275">
        <f>SUM(Q45:Q59)-Q38</f>
        <v>0</v>
      </c>
      <c r="R83" s="275">
        <f>SUM(R45:R59)-R38</f>
        <v>0</v>
      </c>
      <c r="S83" s="47">
        <f t="shared" si="39"/>
        <v>0</v>
      </c>
      <c r="T83" s="31"/>
      <c r="U83" s="31"/>
      <c r="V83" s="31"/>
      <c r="W83" s="31"/>
      <c r="X83" s="31"/>
      <c r="Y83" s="31"/>
    </row>
    <row r="84" spans="1:25">
      <c r="A84" s="317"/>
      <c r="B84" s="320">
        <f t="shared" si="33"/>
        <v>84</v>
      </c>
      <c r="C84" s="344"/>
      <c r="D84" s="345"/>
      <c r="E84" s="345"/>
      <c r="F84" s="76" t="s">
        <v>166</v>
      </c>
      <c r="G84" s="274">
        <f>G75</f>
        <v>0</v>
      </c>
      <c r="H84" s="275">
        <f t="shared" ref="H84:R84" si="44">H75</f>
        <v>0</v>
      </c>
      <c r="I84" s="275">
        <f t="shared" si="44"/>
        <v>0</v>
      </c>
      <c r="J84" s="275">
        <f t="shared" si="44"/>
        <v>0</v>
      </c>
      <c r="K84" s="275">
        <f t="shared" si="44"/>
        <v>0</v>
      </c>
      <c r="L84" s="275">
        <f t="shared" si="44"/>
        <v>0</v>
      </c>
      <c r="M84" s="275">
        <f t="shared" si="44"/>
        <v>0</v>
      </c>
      <c r="N84" s="275">
        <f t="shared" si="44"/>
        <v>0</v>
      </c>
      <c r="O84" s="275">
        <f t="shared" si="44"/>
        <v>0</v>
      </c>
      <c r="P84" s="275">
        <f t="shared" si="44"/>
        <v>0</v>
      </c>
      <c r="Q84" s="275">
        <f t="shared" si="44"/>
        <v>0</v>
      </c>
      <c r="R84" s="275">
        <f t="shared" si="44"/>
        <v>0</v>
      </c>
      <c r="S84" s="47">
        <f t="shared" si="39"/>
        <v>0</v>
      </c>
      <c r="T84" s="31"/>
      <c r="U84" s="31"/>
      <c r="V84" s="31"/>
      <c r="W84" s="31"/>
      <c r="X84" s="31"/>
      <c r="Y84" s="31"/>
    </row>
    <row r="85" spans="1:25">
      <c r="A85" s="317"/>
      <c r="B85" s="320">
        <f t="shared" si="33"/>
        <v>85</v>
      </c>
      <c r="C85" s="344"/>
      <c r="D85" s="345"/>
      <c r="E85" s="345"/>
      <c r="F85" s="76" t="s">
        <v>202</v>
      </c>
      <c r="G85" s="274">
        <f>G84*2</f>
        <v>0</v>
      </c>
      <c r="H85" s="275">
        <f t="shared" ref="H85:R85" si="45">H84*2</f>
        <v>0</v>
      </c>
      <c r="I85" s="275">
        <f t="shared" si="45"/>
        <v>0</v>
      </c>
      <c r="J85" s="275">
        <f t="shared" si="45"/>
        <v>0</v>
      </c>
      <c r="K85" s="275">
        <f t="shared" si="45"/>
        <v>0</v>
      </c>
      <c r="L85" s="275">
        <f t="shared" si="45"/>
        <v>0</v>
      </c>
      <c r="M85" s="275">
        <f t="shared" si="45"/>
        <v>0</v>
      </c>
      <c r="N85" s="275">
        <f t="shared" si="45"/>
        <v>0</v>
      </c>
      <c r="O85" s="275">
        <f t="shared" si="45"/>
        <v>0</v>
      </c>
      <c r="P85" s="275">
        <f t="shared" si="45"/>
        <v>0</v>
      </c>
      <c r="Q85" s="275">
        <f t="shared" si="45"/>
        <v>0</v>
      </c>
      <c r="R85" s="275">
        <f t="shared" si="45"/>
        <v>0</v>
      </c>
      <c r="S85" s="47">
        <f t="shared" si="39"/>
        <v>0</v>
      </c>
      <c r="T85" s="31"/>
      <c r="U85" s="31"/>
      <c r="V85" s="31"/>
      <c r="W85" s="31"/>
      <c r="X85" s="31"/>
      <c r="Y85" s="31"/>
    </row>
    <row r="86" spans="1:25">
      <c r="A86" s="317"/>
      <c r="B86" s="320">
        <f t="shared" si="33"/>
        <v>86</v>
      </c>
      <c r="C86" s="344"/>
      <c r="D86" s="345"/>
      <c r="E86" s="345"/>
      <c r="F86" s="76" t="s">
        <v>14</v>
      </c>
      <c r="G86" s="274">
        <f>G88*2/3</f>
        <v>0</v>
      </c>
      <c r="H86" s="275">
        <f t="shared" ref="H86:R86" si="46">H88*2/3</f>
        <v>0</v>
      </c>
      <c r="I86" s="275">
        <f t="shared" si="46"/>
        <v>0</v>
      </c>
      <c r="J86" s="275">
        <f t="shared" si="46"/>
        <v>0</v>
      </c>
      <c r="K86" s="275">
        <f t="shared" si="46"/>
        <v>0</v>
      </c>
      <c r="L86" s="275">
        <f t="shared" si="46"/>
        <v>0</v>
      </c>
      <c r="M86" s="275">
        <f t="shared" si="46"/>
        <v>0</v>
      </c>
      <c r="N86" s="275">
        <f t="shared" si="46"/>
        <v>0</v>
      </c>
      <c r="O86" s="275">
        <f t="shared" si="46"/>
        <v>0</v>
      </c>
      <c r="P86" s="275">
        <f t="shared" si="46"/>
        <v>0</v>
      </c>
      <c r="Q86" s="275">
        <f t="shared" si="46"/>
        <v>0</v>
      </c>
      <c r="R86" s="275">
        <f t="shared" si="46"/>
        <v>0</v>
      </c>
      <c r="S86" s="47">
        <f t="shared" si="39"/>
        <v>0</v>
      </c>
      <c r="T86" s="31"/>
      <c r="U86" s="31"/>
      <c r="V86" s="31"/>
      <c r="W86" s="31"/>
      <c r="X86" s="31"/>
      <c r="Y86" s="31"/>
    </row>
    <row r="87" spans="1:25">
      <c r="A87" s="317"/>
      <c r="B87" s="320">
        <f t="shared" si="33"/>
        <v>87</v>
      </c>
      <c r="C87" s="344"/>
      <c r="D87" s="345"/>
      <c r="E87" s="345"/>
      <c r="F87" s="76" t="s">
        <v>201</v>
      </c>
      <c r="G87" s="274">
        <f>G84+G85</f>
        <v>0</v>
      </c>
      <c r="H87" s="275">
        <f t="shared" ref="H87:R87" si="47">H84+H85</f>
        <v>0</v>
      </c>
      <c r="I87" s="275">
        <f t="shared" si="47"/>
        <v>0</v>
      </c>
      <c r="J87" s="275">
        <f t="shared" si="47"/>
        <v>0</v>
      </c>
      <c r="K87" s="275">
        <f t="shared" si="47"/>
        <v>0</v>
      </c>
      <c r="L87" s="275">
        <f t="shared" si="47"/>
        <v>0</v>
      </c>
      <c r="M87" s="275">
        <f t="shared" si="47"/>
        <v>0</v>
      </c>
      <c r="N87" s="275">
        <f t="shared" si="47"/>
        <v>0</v>
      </c>
      <c r="O87" s="275">
        <f t="shared" si="47"/>
        <v>0</v>
      </c>
      <c r="P87" s="275">
        <f t="shared" si="47"/>
        <v>0</v>
      </c>
      <c r="Q87" s="275">
        <f t="shared" si="47"/>
        <v>0</v>
      </c>
      <c r="R87" s="275">
        <f t="shared" si="47"/>
        <v>0</v>
      </c>
      <c r="S87" s="47">
        <f t="shared" si="39"/>
        <v>0</v>
      </c>
      <c r="T87" s="31"/>
      <c r="U87" s="31"/>
      <c r="V87" s="31"/>
      <c r="W87" s="31"/>
      <c r="X87" s="31"/>
      <c r="Y87" s="31"/>
    </row>
    <row r="88" spans="1:25">
      <c r="A88" s="317"/>
      <c r="B88" s="320">
        <f t="shared" si="33"/>
        <v>88</v>
      </c>
      <c r="C88" s="344"/>
      <c r="D88" s="345"/>
      <c r="E88" s="345"/>
      <c r="F88" s="76" t="s">
        <v>42</v>
      </c>
      <c r="G88" s="274">
        <f t="shared" ref="G88:R88" si="48">90*(((G10*G4)&gt;=9/37)+((G10*G4)&gt;=18/37)+((G10*G4)&gt;=27/37))</f>
        <v>0</v>
      </c>
      <c r="H88" s="274">
        <f t="shared" si="48"/>
        <v>0</v>
      </c>
      <c r="I88" s="274">
        <f t="shared" si="48"/>
        <v>0</v>
      </c>
      <c r="J88" s="274">
        <f t="shared" si="48"/>
        <v>0</v>
      </c>
      <c r="K88" s="274">
        <f t="shared" si="48"/>
        <v>0</v>
      </c>
      <c r="L88" s="275">
        <f t="shared" si="48"/>
        <v>0</v>
      </c>
      <c r="M88" s="275">
        <f t="shared" si="48"/>
        <v>0</v>
      </c>
      <c r="N88" s="275">
        <f t="shared" si="48"/>
        <v>0</v>
      </c>
      <c r="O88" s="275">
        <f t="shared" si="48"/>
        <v>0</v>
      </c>
      <c r="P88" s="275">
        <f t="shared" si="48"/>
        <v>0</v>
      </c>
      <c r="Q88" s="275">
        <f t="shared" si="48"/>
        <v>0</v>
      </c>
      <c r="R88" s="275">
        <f t="shared" si="48"/>
        <v>0</v>
      </c>
      <c r="S88" s="47">
        <f t="shared" si="39"/>
        <v>0</v>
      </c>
      <c r="T88" s="31"/>
      <c r="U88" s="31"/>
      <c r="V88" s="31"/>
      <c r="W88" s="31"/>
      <c r="X88" s="31"/>
      <c r="Y88" s="31"/>
    </row>
    <row r="89" spans="1:25">
      <c r="A89" s="317"/>
      <c r="B89" s="320">
        <f>B88+1</f>
        <v>89</v>
      </c>
      <c r="C89" s="344"/>
      <c r="D89" s="345"/>
      <c r="E89" s="345"/>
      <c r="F89" s="76" t="s">
        <v>36</v>
      </c>
      <c r="G89" s="275">
        <f>G21</f>
        <v>0</v>
      </c>
      <c r="H89" s="275">
        <f t="shared" ref="H89:R89" si="49">H21</f>
        <v>0</v>
      </c>
      <c r="I89" s="275">
        <f t="shared" si="49"/>
        <v>0</v>
      </c>
      <c r="J89" s="275">
        <f t="shared" si="49"/>
        <v>0</v>
      </c>
      <c r="K89" s="275">
        <f t="shared" si="49"/>
        <v>0</v>
      </c>
      <c r="L89" s="275">
        <f t="shared" si="49"/>
        <v>0</v>
      </c>
      <c r="M89" s="275">
        <f t="shared" si="49"/>
        <v>0</v>
      </c>
      <c r="N89" s="275">
        <f t="shared" si="49"/>
        <v>0</v>
      </c>
      <c r="O89" s="275">
        <f t="shared" si="49"/>
        <v>0</v>
      </c>
      <c r="P89" s="275">
        <f t="shared" si="49"/>
        <v>0</v>
      </c>
      <c r="Q89" s="275">
        <f t="shared" si="49"/>
        <v>0</v>
      </c>
      <c r="R89" s="275">
        <f t="shared" si="49"/>
        <v>0</v>
      </c>
      <c r="S89" s="47">
        <f t="shared" si="39"/>
        <v>0</v>
      </c>
      <c r="T89" s="31"/>
      <c r="U89" s="31"/>
      <c r="V89" s="31"/>
      <c r="W89" s="31"/>
      <c r="X89" s="31"/>
      <c r="Y89" s="31"/>
    </row>
    <row r="90" spans="1:25">
      <c r="A90" s="318"/>
      <c r="B90" s="320">
        <f t="shared" si="33"/>
        <v>90</v>
      </c>
      <c r="C90" s="346"/>
      <c r="D90" s="347"/>
      <c r="E90" s="347"/>
      <c r="F90" s="77" t="s">
        <v>92</v>
      </c>
      <c r="G90" s="278">
        <f t="shared" ref="G90:R90" si="50">G61-(G81+G76+G78+G89)</f>
        <v>0</v>
      </c>
      <c r="H90" s="278">
        <f t="shared" si="50"/>
        <v>0</v>
      </c>
      <c r="I90" s="278">
        <f t="shared" si="50"/>
        <v>0</v>
      </c>
      <c r="J90" s="278">
        <f t="shared" si="50"/>
        <v>0</v>
      </c>
      <c r="K90" s="278">
        <f t="shared" si="50"/>
        <v>0</v>
      </c>
      <c r="L90" s="278">
        <f t="shared" si="50"/>
        <v>0</v>
      </c>
      <c r="M90" s="278">
        <f t="shared" si="50"/>
        <v>0</v>
      </c>
      <c r="N90" s="278">
        <f t="shared" si="50"/>
        <v>0</v>
      </c>
      <c r="O90" s="278">
        <f t="shared" si="50"/>
        <v>0</v>
      </c>
      <c r="P90" s="278">
        <f t="shared" si="50"/>
        <v>0</v>
      </c>
      <c r="Q90" s="278">
        <f t="shared" si="50"/>
        <v>0</v>
      </c>
      <c r="R90" s="278">
        <f t="shared" si="50"/>
        <v>0</v>
      </c>
      <c r="S90" s="49">
        <f>SUM(G90:R90)</f>
        <v>0</v>
      </c>
      <c r="T90" s="30"/>
      <c r="U90" s="30"/>
      <c r="V90" s="31"/>
      <c r="W90" s="31"/>
      <c r="X90" s="31"/>
      <c r="Y90" s="31"/>
    </row>
    <row r="91" spans="1:25">
      <c r="A91" s="321"/>
      <c r="B91" s="333">
        <f t="shared" si="33"/>
        <v>91</v>
      </c>
      <c r="C91" s="348"/>
      <c r="D91" s="349"/>
      <c r="E91" s="350"/>
      <c r="F91" s="50" t="s">
        <v>250</v>
      </c>
      <c r="G91" s="279">
        <f>(SUM(G45:G59)+G75)*(1-12/260*G23)</f>
        <v>0</v>
      </c>
      <c r="H91" s="280">
        <f>(SUM(H45:H59)+H75)*(1-12/260*H23)</f>
        <v>0</v>
      </c>
      <c r="I91" s="280">
        <f>(SUM(I45:I59)+I75)*(1-12/260*I23)</f>
        <v>0</v>
      </c>
      <c r="J91" s="280">
        <f>(SUM(J45:J59)+J75)*(1-12/260*J23)</f>
        <v>0</v>
      </c>
      <c r="K91" s="281">
        <f>(SUM(K45:K59)+K75)*(1-12/260*K23)</f>
        <v>0</v>
      </c>
      <c r="L91" s="253" t="s">
        <v>94</v>
      </c>
      <c r="M91" s="282"/>
      <c r="N91" s="282"/>
      <c r="O91" s="282"/>
      <c r="P91" s="282"/>
      <c r="Q91" s="282"/>
      <c r="R91" s="282"/>
      <c r="S91" s="47">
        <f>A91+SUM(G91:K91)</f>
        <v>0</v>
      </c>
      <c r="T91" s="54"/>
      <c r="U91" s="54"/>
      <c r="V91" s="31"/>
      <c r="W91" s="31"/>
      <c r="X91" s="31"/>
      <c r="Y91" s="31"/>
    </row>
    <row r="92" spans="1:25">
      <c r="A92" s="309"/>
      <c r="B92" s="320">
        <f t="shared" si="33"/>
        <v>92</v>
      </c>
      <c r="C92" s="351"/>
      <c r="D92" s="352"/>
      <c r="E92" s="352"/>
      <c r="F92" s="78" t="s">
        <v>251</v>
      </c>
      <c r="G92" s="277" t="s">
        <v>94</v>
      </c>
      <c r="H92" s="283"/>
      <c r="I92" s="283"/>
      <c r="J92" s="283"/>
      <c r="K92" s="284"/>
      <c r="L92" s="279">
        <f>(SUM(L$45:L$59)+L$75)*(1-12/260*L$23)</f>
        <v>0</v>
      </c>
      <c r="M92" s="280">
        <f>(SUM(M$45:M$59)+M$75)*(1-12/260*M$23)</f>
        <v>0</v>
      </c>
      <c r="N92" s="280">
        <f>(SUM(N$45:N$59)+N$75)*(1-12/260*N$23)</f>
        <v>0</v>
      </c>
      <c r="O92" s="280">
        <f>(SUM(O$45:O$59)+O$75)*(1-12/260*O$23)</f>
        <v>0</v>
      </c>
      <c r="P92" s="280">
        <f>(SUM(P$45:P$59)-P38+P$75)*(1-12/260*P$23)</f>
        <v>0</v>
      </c>
      <c r="Q92" s="280">
        <f>(SUM(Q$45:Q$59)-Q38+Q$75)*(1-12/260*Q$23)</f>
        <v>0</v>
      </c>
      <c r="R92" s="280">
        <f>(SUM(R$45:R$59)-R38+R$75)*(1-12/260*R$23)</f>
        <v>0</v>
      </c>
      <c r="S92" s="56">
        <f t="shared" si="39"/>
        <v>0</v>
      </c>
      <c r="T92" s="54"/>
      <c r="U92" s="54"/>
      <c r="V92" s="31"/>
      <c r="W92" s="31"/>
      <c r="X92" s="31"/>
      <c r="Y92" s="31"/>
    </row>
    <row r="93" spans="1:25">
      <c r="A93" s="322"/>
      <c r="B93" s="320">
        <f>B92+1</f>
        <v>93</v>
      </c>
      <c r="C93" s="330"/>
      <c r="D93" s="1"/>
      <c r="E93" s="1"/>
      <c r="F93" s="297" t="s">
        <v>180</v>
      </c>
      <c r="G93" s="298">
        <f t="shared" ref="G93:R93" si="51">G45*$D45+G46*$D46+G47*$D47+G48*$D48+G49*$D49+G50*$D50+G51*$D51+G52*$D52+G53*$D53+G54*$D54+G56*$D56</f>
        <v>0</v>
      </c>
      <c r="H93" s="298">
        <f t="shared" si="51"/>
        <v>0</v>
      </c>
      <c r="I93" s="298">
        <f t="shared" si="51"/>
        <v>0</v>
      </c>
      <c r="J93" s="298">
        <f t="shared" si="51"/>
        <v>0</v>
      </c>
      <c r="K93" s="298">
        <f t="shared" si="51"/>
        <v>0</v>
      </c>
      <c r="L93" s="298">
        <f t="shared" si="51"/>
        <v>0</v>
      </c>
      <c r="M93" s="298">
        <f t="shared" si="51"/>
        <v>0</v>
      </c>
      <c r="N93" s="298">
        <f t="shared" si="51"/>
        <v>0</v>
      </c>
      <c r="O93" s="298">
        <f t="shared" si="51"/>
        <v>0</v>
      </c>
      <c r="P93" s="298">
        <f t="shared" si="51"/>
        <v>0</v>
      </c>
      <c r="Q93" s="298">
        <f t="shared" si="51"/>
        <v>0</v>
      </c>
      <c r="R93" s="298">
        <f t="shared" si="51"/>
        <v>0</v>
      </c>
      <c r="T93" s="31"/>
      <c r="U93" s="31"/>
      <c r="V93" s="31"/>
      <c r="W93" s="31"/>
      <c r="X93" s="31"/>
      <c r="Y93" s="31"/>
    </row>
    <row r="94" spans="1:25">
      <c r="A94" s="323"/>
      <c r="B94" s="332">
        <f>B93+1</f>
        <v>94</v>
      </c>
      <c r="C94" s="331"/>
      <c r="D94" s="311"/>
      <c r="E94" s="311"/>
      <c r="F94" s="353" t="s">
        <v>190</v>
      </c>
      <c r="G94" s="354" t="str">
        <f>IF(G10&gt;0,IF(G10&gt;G25,(G10-G25)/G25&gt;=20%,(G10-G25)/G25&lt;=-20%),"")</f>
        <v/>
      </c>
      <c r="H94" s="354" t="str">
        <f t="shared" ref="H94:O94" si="52">IF(H10&gt;0,IF(H10&gt;H25,(H10-H25)/H25&gt;=20%,(H10-H25)/H25&lt;=-20%),"")</f>
        <v/>
      </c>
      <c r="I94" s="354" t="str">
        <f t="shared" si="52"/>
        <v/>
      </c>
      <c r="J94" s="354" t="str">
        <f t="shared" si="52"/>
        <v/>
      </c>
      <c r="K94" s="354" t="str">
        <f t="shared" si="52"/>
        <v/>
      </c>
      <c r="L94" s="354" t="str">
        <f t="shared" si="52"/>
        <v/>
      </c>
      <c r="M94" s="354" t="str">
        <f t="shared" si="52"/>
        <v/>
      </c>
      <c r="N94" s="354" t="str">
        <f t="shared" si="52"/>
        <v/>
      </c>
      <c r="O94" s="354" t="str">
        <f t="shared" si="52"/>
        <v/>
      </c>
      <c r="P94" s="354" t="str">
        <f>IF(P10&gt;0,IF(P10&gt;P26,(P10-P26)/P26&gt;=20%,(P10-P26)/P26&lt;=-20%),"")</f>
        <v/>
      </c>
      <c r="Q94" s="354" t="str">
        <f>IF(Q10&gt;0,IF(Q10&gt;Q26,(Q10-Q26)/Q26&gt;=20%,(Q10-Q26)/Q26&lt;=-20%),"")</f>
        <v/>
      </c>
      <c r="R94" s="354" t="str">
        <f>IF(R10&gt;0,IF(R10&gt;R26,(R10-R26)/R26&gt;=20%,(R10-R26)/R26&lt;=-20%),"")</f>
        <v/>
      </c>
      <c r="S94" s="58"/>
      <c r="T94" s="31"/>
      <c r="U94" s="31"/>
      <c r="V94" s="31"/>
      <c r="W94" s="31"/>
      <c r="X94" s="31"/>
      <c r="Y94" s="31"/>
    </row>
    <row r="95" spans="1:25" s="52" customFormat="1">
      <c r="A95" s="31"/>
      <c r="B95" s="30"/>
      <c r="C95" s="30"/>
      <c r="D95" s="30"/>
      <c r="E95" s="30"/>
      <c r="F95" s="31"/>
      <c r="G95" s="54"/>
      <c r="H95" s="54"/>
      <c r="I95" s="54"/>
      <c r="J95" s="54"/>
      <c r="K95" s="54"/>
      <c r="L95" s="54"/>
      <c r="M95" s="54"/>
      <c r="N95" s="54"/>
      <c r="O95" s="54"/>
      <c r="P95" s="54"/>
      <c r="Q95" s="54"/>
      <c r="R95" s="54"/>
      <c r="S95" s="29"/>
      <c r="T95" s="31"/>
      <c r="U95" s="31"/>
      <c r="V95" s="31"/>
      <c r="W95" s="31"/>
      <c r="X95" s="31"/>
      <c r="Y95" s="31"/>
    </row>
    <row r="96" spans="1:25" s="52" customFormat="1">
      <c r="A96" s="31"/>
      <c r="B96" s="30"/>
      <c r="C96" s="30"/>
      <c r="D96" s="30"/>
      <c r="E96" s="30"/>
      <c r="F96" s="31"/>
      <c r="G96" s="54"/>
      <c r="H96" s="31"/>
      <c r="I96" s="31"/>
      <c r="J96" s="31"/>
      <c r="K96" s="31"/>
      <c r="L96" s="31"/>
      <c r="M96" s="31"/>
      <c r="N96" s="31"/>
      <c r="O96" s="31"/>
      <c r="P96" s="31"/>
      <c r="Q96" s="31"/>
      <c r="R96" s="31"/>
      <c r="S96" s="29"/>
      <c r="T96" s="31"/>
      <c r="U96" s="31"/>
      <c r="V96" s="31"/>
      <c r="W96" s="31"/>
      <c r="X96" s="31"/>
      <c r="Y96" s="31"/>
    </row>
    <row r="97" spans="1:25" s="52" customFormat="1">
      <c r="A97" s="31"/>
      <c r="B97" s="30"/>
      <c r="C97" s="30"/>
      <c r="D97" s="30"/>
      <c r="E97" s="30"/>
      <c r="F97" s="31"/>
      <c r="G97" s="31"/>
      <c r="H97" s="31"/>
      <c r="I97" s="31"/>
      <c r="J97" s="31"/>
      <c r="K97" s="31"/>
      <c r="L97" s="31"/>
      <c r="M97" s="31"/>
      <c r="N97" s="31"/>
      <c r="O97" s="31"/>
      <c r="P97" s="31"/>
      <c r="Q97" s="31"/>
      <c r="R97" s="31"/>
      <c r="S97" s="29"/>
      <c r="T97" s="31"/>
      <c r="U97" s="31"/>
      <c r="V97" s="31"/>
      <c r="W97" s="31"/>
      <c r="X97" s="31"/>
      <c r="Y97" s="31"/>
    </row>
    <row r="98" spans="1:25" s="52" customFormat="1">
      <c r="A98" s="31"/>
      <c r="B98" s="30"/>
      <c r="C98" s="30"/>
      <c r="D98" s="30"/>
      <c r="E98" s="30"/>
      <c r="F98" s="31"/>
      <c r="G98" s="31"/>
      <c r="H98" s="31"/>
      <c r="I98" s="31"/>
      <c r="J98" s="31"/>
      <c r="K98" s="31"/>
      <c r="L98" s="31"/>
      <c r="M98" s="31"/>
      <c r="N98" s="31"/>
      <c r="O98" s="31"/>
      <c r="P98" s="31"/>
      <c r="Q98" s="31"/>
      <c r="R98" s="31"/>
      <c r="S98" s="29"/>
      <c r="T98" s="31"/>
      <c r="U98" s="31"/>
      <c r="V98" s="31"/>
      <c r="W98" s="31"/>
      <c r="X98" s="31"/>
      <c r="Y98" s="31"/>
    </row>
    <row r="99" spans="1:25" s="52" customFormat="1">
      <c r="A99" s="31"/>
      <c r="B99" s="30"/>
      <c r="C99" s="30"/>
      <c r="D99" s="30"/>
      <c r="E99" s="30"/>
      <c r="F99" s="31"/>
      <c r="G99" s="31"/>
      <c r="H99" s="31"/>
      <c r="I99" s="31"/>
      <c r="J99" s="31"/>
      <c r="K99" s="31"/>
      <c r="L99" s="31"/>
      <c r="M99" s="31"/>
      <c r="N99" s="31"/>
      <c r="O99" s="31"/>
      <c r="P99" s="31"/>
      <c r="Q99" s="31"/>
      <c r="R99" s="31"/>
      <c r="S99" s="29"/>
      <c r="T99" s="31"/>
      <c r="U99" s="31"/>
      <c r="V99" s="31"/>
      <c r="W99" s="31"/>
      <c r="X99" s="31"/>
      <c r="Y99" s="31"/>
    </row>
    <row r="100" spans="1:25">
      <c r="A100" s="26"/>
      <c r="B100" s="25"/>
      <c r="C100" s="25"/>
      <c r="D100" s="25"/>
      <c r="E100" s="25"/>
      <c r="F100" s="26"/>
      <c r="G100" s="26"/>
      <c r="H100" s="26"/>
      <c r="I100" s="26"/>
      <c r="J100" s="26"/>
      <c r="K100" s="26"/>
      <c r="L100" s="26"/>
      <c r="M100" s="26"/>
      <c r="N100" s="26"/>
      <c r="O100" s="26"/>
      <c r="P100" s="26"/>
      <c r="Q100" s="26"/>
      <c r="R100" s="26"/>
      <c r="S100" s="27"/>
    </row>
    <row r="101" spans="1:25" s="52" customFormat="1">
      <c r="A101" s="25"/>
      <c r="B101" s="25"/>
      <c r="C101" s="25"/>
      <c r="D101" s="25"/>
      <c r="E101" s="25"/>
      <c r="F101" s="25"/>
      <c r="G101" s="25"/>
      <c r="H101" s="26"/>
      <c r="I101" s="26"/>
      <c r="J101" s="26"/>
      <c r="K101" s="26"/>
      <c r="L101" s="26"/>
      <c r="M101" s="26"/>
      <c r="N101" s="26"/>
      <c r="O101" s="26"/>
      <c r="P101" s="26"/>
      <c r="Q101" s="26"/>
      <c r="R101" s="26"/>
      <c r="S101" s="27"/>
    </row>
    <row r="102" spans="1:25" s="52" customFormat="1">
      <c r="A102" s="25"/>
      <c r="B102" s="25"/>
      <c r="C102" s="25"/>
      <c r="D102" s="25"/>
      <c r="E102" s="25"/>
      <c r="F102" s="25"/>
      <c r="G102" s="25"/>
      <c r="H102" s="26"/>
      <c r="I102" s="26"/>
      <c r="J102" s="26"/>
      <c r="K102" s="26"/>
      <c r="L102" s="26"/>
      <c r="M102" s="26"/>
      <c r="N102" s="26"/>
      <c r="O102" s="26"/>
      <c r="P102" s="26"/>
      <c r="Q102" s="26"/>
      <c r="R102" s="26"/>
      <c r="S102" s="27"/>
    </row>
    <row r="103" spans="1:25" s="52" customFormat="1">
      <c r="A103" s="25"/>
      <c r="B103" s="25"/>
      <c r="C103" s="25"/>
      <c r="D103" s="25"/>
      <c r="E103" s="25"/>
      <c r="F103" s="25"/>
      <c r="G103" s="25"/>
      <c r="H103" s="26"/>
      <c r="I103" s="26"/>
      <c r="J103" s="26"/>
      <c r="K103" s="26"/>
      <c r="L103" s="26"/>
      <c r="M103" s="26"/>
      <c r="N103" s="26"/>
      <c r="O103" s="26"/>
      <c r="P103" s="26"/>
      <c r="Q103" s="26"/>
      <c r="R103" s="26"/>
      <c r="S103" s="27"/>
    </row>
    <row r="104" spans="1:25" s="52" customFormat="1">
      <c r="A104" s="25"/>
      <c r="B104" s="25"/>
      <c r="C104" s="25"/>
      <c r="D104" s="25"/>
      <c r="E104" s="25"/>
      <c r="F104" s="25"/>
      <c r="G104" s="25"/>
      <c r="H104" s="26"/>
      <c r="I104" s="26"/>
      <c r="J104" s="26"/>
      <c r="K104" s="26"/>
      <c r="L104" s="26"/>
      <c r="M104" s="26"/>
      <c r="N104" s="26"/>
      <c r="O104" s="26"/>
      <c r="P104" s="26"/>
      <c r="Q104" s="26"/>
      <c r="R104" s="26"/>
      <c r="S104" s="27"/>
    </row>
    <row r="105" spans="1:25" s="52" customFormat="1">
      <c r="A105" s="25"/>
      <c r="B105" s="25"/>
      <c r="C105" s="25"/>
      <c r="D105" s="25"/>
      <c r="E105" s="25"/>
      <c r="F105" s="25"/>
      <c r="G105" s="25"/>
      <c r="H105" s="26"/>
      <c r="I105" s="26"/>
      <c r="J105" s="26"/>
      <c r="K105" s="26"/>
      <c r="L105" s="26"/>
      <c r="M105" s="26"/>
      <c r="N105" s="26"/>
      <c r="O105" s="26"/>
      <c r="P105" s="26"/>
      <c r="Q105" s="26"/>
      <c r="R105" s="26"/>
      <c r="S105" s="27"/>
    </row>
    <row r="106" spans="1:25" s="52" customFormat="1">
      <c r="A106" s="25"/>
      <c r="B106" s="25"/>
      <c r="C106" s="25"/>
      <c r="D106" s="25"/>
      <c r="E106" s="25"/>
      <c r="F106" s="25"/>
      <c r="G106" s="25"/>
      <c r="H106" s="26"/>
      <c r="I106" s="26"/>
      <c r="J106" s="26"/>
      <c r="K106" s="26"/>
      <c r="L106" s="26"/>
      <c r="M106" s="26"/>
      <c r="N106" s="26"/>
      <c r="O106" s="26"/>
      <c r="P106" s="26"/>
      <c r="Q106" s="26"/>
      <c r="R106" s="26"/>
      <c r="S106" s="27"/>
    </row>
    <row r="107" spans="1:25" s="52" customFormat="1">
      <c r="A107" s="25"/>
      <c r="B107" s="25"/>
      <c r="C107" s="25"/>
      <c r="D107" s="25"/>
      <c r="E107" s="25"/>
      <c r="F107" s="25"/>
      <c r="G107" s="25"/>
      <c r="H107" s="26"/>
      <c r="I107" s="26"/>
      <c r="J107" s="26"/>
      <c r="K107" s="26"/>
      <c r="L107" s="26"/>
      <c r="M107" s="26"/>
      <c r="N107" s="26"/>
      <c r="O107" s="26"/>
      <c r="P107" s="26"/>
      <c r="Q107" s="26"/>
      <c r="R107" s="26"/>
      <c r="S107" s="27"/>
    </row>
    <row r="108" spans="1:25" s="52" customFormat="1">
      <c r="A108" s="25"/>
      <c r="B108" s="25"/>
      <c r="C108" s="25"/>
      <c r="D108" s="25"/>
      <c r="E108" s="25"/>
      <c r="F108" s="25"/>
      <c r="G108" s="25"/>
      <c r="H108" s="26"/>
      <c r="I108" s="26"/>
      <c r="J108" s="26"/>
      <c r="K108" s="26"/>
      <c r="L108" s="26"/>
      <c r="M108" s="26"/>
      <c r="N108" s="26"/>
      <c r="O108" s="26"/>
      <c r="P108" s="26"/>
      <c r="Q108" s="26"/>
      <c r="R108" s="26"/>
      <c r="S108" s="27"/>
    </row>
    <row r="109" spans="1:25" s="52" customFormat="1">
      <c r="A109" s="25"/>
      <c r="B109" s="25"/>
      <c r="C109" s="25"/>
      <c r="D109" s="25"/>
      <c r="E109" s="25"/>
      <c r="F109" s="25"/>
      <c r="G109" s="25"/>
      <c r="H109" s="26"/>
      <c r="I109" s="26"/>
      <c r="J109" s="26"/>
      <c r="K109" s="26"/>
      <c r="L109" s="26"/>
      <c r="M109" s="26"/>
      <c r="N109" s="26"/>
      <c r="O109" s="26"/>
      <c r="P109" s="26"/>
      <c r="Q109" s="26"/>
      <c r="R109" s="26"/>
      <c r="S109" s="27"/>
    </row>
    <row r="110" spans="1:25" s="52" customFormat="1">
      <c r="A110" s="25"/>
      <c r="B110" s="25"/>
      <c r="C110" s="25"/>
      <c r="D110" s="25"/>
      <c r="E110" s="25"/>
      <c r="F110" s="25"/>
      <c r="G110" s="25"/>
      <c r="H110" s="26"/>
      <c r="I110" s="26"/>
      <c r="J110" s="26"/>
      <c r="K110" s="26"/>
      <c r="L110" s="26"/>
      <c r="M110" s="26"/>
      <c r="N110" s="26"/>
      <c r="O110" s="26"/>
      <c r="P110" s="26"/>
      <c r="Q110" s="26"/>
      <c r="R110" s="26"/>
      <c r="S110" s="27"/>
    </row>
    <row r="111" spans="1:25" s="52" customFormat="1">
      <c r="A111" s="25"/>
      <c r="B111" s="25"/>
      <c r="C111" s="25"/>
      <c r="D111" s="25"/>
      <c r="E111" s="25"/>
      <c r="F111" s="25"/>
      <c r="G111" s="25"/>
      <c r="H111" s="26"/>
      <c r="I111" s="26"/>
      <c r="J111" s="26"/>
      <c r="K111" s="26"/>
      <c r="L111" s="26"/>
      <c r="M111" s="26"/>
      <c r="N111" s="26"/>
      <c r="O111" s="26"/>
      <c r="P111" s="26"/>
      <c r="Q111" s="26"/>
      <c r="R111" s="26"/>
      <c r="S111" s="27"/>
    </row>
    <row r="112" spans="1:25" s="52" customFormat="1">
      <c r="A112" s="25"/>
      <c r="B112" s="25"/>
      <c r="C112" s="25"/>
      <c r="D112" s="25"/>
      <c r="E112" s="25"/>
      <c r="F112" s="25"/>
      <c r="G112" s="25"/>
      <c r="H112" s="26"/>
      <c r="I112" s="26"/>
      <c r="J112" s="26"/>
      <c r="K112" s="26"/>
      <c r="L112" s="26"/>
      <c r="M112" s="26"/>
      <c r="N112" s="26"/>
      <c r="O112" s="26"/>
      <c r="P112" s="26"/>
      <c r="Q112" s="26"/>
      <c r="R112" s="26"/>
      <c r="S112" s="27"/>
    </row>
    <row r="113" spans="1:19" s="52" customFormat="1">
      <c r="A113" s="25"/>
      <c r="B113" s="25"/>
      <c r="C113" s="25"/>
      <c r="D113" s="25"/>
      <c r="E113" s="25"/>
      <c r="F113" s="25"/>
      <c r="G113" s="25"/>
      <c r="H113" s="26"/>
      <c r="I113" s="26"/>
      <c r="J113" s="26"/>
      <c r="K113" s="26"/>
      <c r="L113" s="26"/>
      <c r="M113" s="26"/>
      <c r="N113" s="26"/>
      <c r="O113" s="26"/>
      <c r="P113" s="26"/>
      <c r="Q113" s="26"/>
      <c r="R113" s="26"/>
      <c r="S113" s="27"/>
    </row>
    <row r="114" spans="1:19" s="52" customFormat="1">
      <c r="A114" s="25"/>
      <c r="B114" s="25"/>
      <c r="C114" s="25"/>
      <c r="D114" s="25"/>
      <c r="E114" s="25"/>
      <c r="F114" s="25"/>
      <c r="G114" s="25"/>
      <c r="H114" s="26"/>
      <c r="I114" s="26"/>
      <c r="J114" s="26"/>
      <c r="K114" s="26"/>
      <c r="L114" s="26"/>
      <c r="M114" s="26"/>
      <c r="N114" s="26"/>
      <c r="O114" s="26"/>
      <c r="P114" s="26"/>
      <c r="Q114" s="26"/>
      <c r="R114" s="26"/>
      <c r="S114" s="27"/>
    </row>
    <row r="115" spans="1:19" s="52" customFormat="1">
      <c r="A115" s="25"/>
      <c r="B115" s="25"/>
      <c r="C115" s="25"/>
      <c r="D115" s="25"/>
      <c r="E115" s="25"/>
      <c r="F115" s="25"/>
      <c r="G115" s="25"/>
      <c r="H115" s="26"/>
      <c r="I115" s="26"/>
      <c r="J115" s="26"/>
      <c r="K115" s="26"/>
      <c r="L115" s="26"/>
      <c r="M115" s="26"/>
      <c r="N115" s="26"/>
      <c r="O115" s="26"/>
      <c r="P115" s="26"/>
      <c r="Q115" s="26"/>
      <c r="R115" s="26"/>
      <c r="S115" s="27"/>
    </row>
    <row r="116" spans="1:19" s="52" customFormat="1">
      <c r="A116" s="25"/>
      <c r="B116" s="25"/>
      <c r="C116" s="25"/>
      <c r="D116" s="25"/>
      <c r="E116" s="25"/>
      <c r="F116" s="25"/>
      <c r="G116" s="25"/>
      <c r="H116" s="26"/>
      <c r="I116" s="26"/>
      <c r="J116" s="26"/>
      <c r="K116" s="26"/>
      <c r="L116" s="26"/>
      <c r="M116" s="26"/>
      <c r="N116" s="26"/>
      <c r="O116" s="26"/>
      <c r="P116" s="26"/>
      <c r="Q116" s="26"/>
      <c r="R116" s="26"/>
      <c r="S116" s="27"/>
    </row>
    <row r="117" spans="1:19" s="52" customFormat="1">
      <c r="A117" s="25"/>
      <c r="B117" s="25"/>
      <c r="C117" s="25"/>
      <c r="D117" s="25"/>
      <c r="E117" s="25"/>
      <c r="F117" s="25"/>
      <c r="G117" s="25"/>
      <c r="H117" s="26"/>
      <c r="I117" s="26"/>
      <c r="J117" s="26"/>
      <c r="K117" s="26"/>
      <c r="L117" s="26"/>
      <c r="M117" s="26"/>
      <c r="N117" s="26"/>
      <c r="O117" s="26"/>
      <c r="P117" s="26"/>
      <c r="Q117" s="26"/>
      <c r="R117" s="26"/>
      <c r="S117" s="27"/>
    </row>
    <row r="118" spans="1:19" s="52" customFormat="1">
      <c r="A118" s="25"/>
      <c r="B118" s="25"/>
      <c r="C118" s="25"/>
      <c r="D118" s="25"/>
      <c r="E118" s="25"/>
      <c r="F118" s="25"/>
      <c r="G118" s="25"/>
      <c r="H118" s="26"/>
      <c r="I118" s="26"/>
      <c r="J118" s="26"/>
      <c r="K118" s="26"/>
      <c r="L118" s="26"/>
      <c r="M118" s="26"/>
      <c r="N118" s="26"/>
      <c r="O118" s="26"/>
      <c r="P118" s="26"/>
      <c r="Q118" s="26"/>
      <c r="R118" s="26"/>
      <c r="S118" s="27"/>
    </row>
    <row r="119" spans="1:19" s="52" customFormat="1">
      <c r="A119" s="25"/>
      <c r="B119" s="25"/>
      <c r="C119" s="25"/>
      <c r="D119" s="25"/>
      <c r="E119" s="25"/>
      <c r="F119" s="25"/>
      <c r="G119" s="25"/>
      <c r="H119" s="26"/>
      <c r="I119" s="26"/>
      <c r="J119" s="26"/>
      <c r="K119" s="26"/>
      <c r="L119" s="26"/>
      <c r="M119" s="26"/>
      <c r="N119" s="26"/>
      <c r="O119" s="26"/>
      <c r="P119" s="26"/>
      <c r="Q119" s="26"/>
      <c r="R119" s="26"/>
      <c r="S119" s="27"/>
    </row>
    <row r="120" spans="1:19" s="52" customFormat="1">
      <c r="A120" s="25"/>
      <c r="B120" s="25"/>
      <c r="C120" s="25"/>
      <c r="D120" s="25"/>
      <c r="E120" s="25"/>
      <c r="F120" s="25"/>
      <c r="G120" s="25"/>
      <c r="H120" s="26"/>
      <c r="I120" s="26"/>
      <c r="J120" s="26"/>
      <c r="K120" s="26"/>
      <c r="L120" s="26"/>
      <c r="M120" s="26"/>
      <c r="N120" s="26"/>
      <c r="O120" s="26"/>
      <c r="P120" s="26"/>
      <c r="Q120" s="26"/>
      <c r="R120" s="26"/>
      <c r="S120" s="27"/>
    </row>
    <row r="121" spans="1:19" s="52" customFormat="1">
      <c r="A121" s="25"/>
      <c r="B121" s="25"/>
      <c r="C121" s="25"/>
      <c r="D121" s="25"/>
      <c r="E121" s="25"/>
      <c r="F121" s="25"/>
      <c r="G121" s="25"/>
      <c r="H121" s="26"/>
      <c r="I121" s="26"/>
      <c r="J121" s="26"/>
      <c r="K121" s="26"/>
      <c r="L121" s="26"/>
      <c r="M121" s="26"/>
      <c r="N121" s="26"/>
      <c r="O121" s="26"/>
      <c r="P121" s="26"/>
      <c r="Q121" s="26"/>
      <c r="R121" s="26"/>
      <c r="S121" s="27"/>
    </row>
    <row r="122" spans="1:19" s="52" customFormat="1">
      <c r="A122" s="25"/>
      <c r="B122" s="25"/>
      <c r="C122" s="25"/>
      <c r="D122" s="25"/>
      <c r="E122" s="25"/>
      <c r="F122" s="25"/>
      <c r="G122" s="25"/>
      <c r="H122" s="26"/>
      <c r="I122" s="26"/>
      <c r="J122" s="26"/>
      <c r="K122" s="26"/>
      <c r="L122" s="26"/>
      <c r="M122" s="26"/>
      <c r="N122" s="26"/>
      <c r="O122" s="26"/>
      <c r="P122" s="26"/>
      <c r="Q122" s="26"/>
      <c r="R122" s="26"/>
      <c r="S122" s="27"/>
    </row>
    <row r="123" spans="1:19" s="52" customFormat="1">
      <c r="A123" s="25"/>
      <c r="B123" s="25"/>
      <c r="C123" s="25"/>
      <c r="D123" s="25"/>
      <c r="E123" s="25"/>
      <c r="F123" s="25"/>
      <c r="G123" s="25"/>
      <c r="H123" s="26"/>
      <c r="I123" s="26"/>
      <c r="J123" s="26"/>
      <c r="K123" s="26"/>
      <c r="L123" s="26"/>
      <c r="M123" s="26"/>
      <c r="N123" s="26"/>
      <c r="O123" s="26"/>
      <c r="P123" s="26"/>
      <c r="Q123" s="26"/>
      <c r="R123" s="26"/>
      <c r="S123" s="27"/>
    </row>
    <row r="124" spans="1:19" s="52" customFormat="1">
      <c r="A124" s="25"/>
      <c r="B124" s="25"/>
      <c r="C124" s="25"/>
      <c r="D124" s="25"/>
      <c r="E124" s="25"/>
      <c r="F124" s="25"/>
      <c r="G124" s="25"/>
      <c r="H124" s="26"/>
      <c r="I124" s="26"/>
      <c r="J124" s="26"/>
      <c r="K124" s="26"/>
      <c r="L124" s="26"/>
      <c r="M124" s="26"/>
      <c r="N124" s="26"/>
      <c r="O124" s="26"/>
      <c r="P124" s="26"/>
      <c r="Q124" s="26"/>
      <c r="R124" s="26"/>
      <c r="S124" s="27"/>
    </row>
    <row r="125" spans="1:19" s="52" customFormat="1">
      <c r="A125" s="25"/>
      <c r="B125" s="25"/>
      <c r="C125" s="25"/>
      <c r="D125" s="25"/>
      <c r="E125" s="25"/>
      <c r="F125" s="25"/>
      <c r="G125" s="25"/>
      <c r="H125" s="26"/>
      <c r="I125" s="26"/>
      <c r="J125" s="26"/>
      <c r="K125" s="26"/>
      <c r="L125" s="26"/>
      <c r="M125" s="26"/>
      <c r="N125" s="26"/>
      <c r="O125" s="26"/>
      <c r="P125" s="26"/>
      <c r="Q125" s="26"/>
      <c r="R125" s="26"/>
      <c r="S125" s="27"/>
    </row>
    <row r="126" spans="1:19" s="52" customFormat="1">
      <c r="A126" s="25"/>
      <c r="B126" s="25"/>
      <c r="C126" s="25"/>
      <c r="D126" s="25"/>
      <c r="E126" s="25"/>
      <c r="F126" s="25"/>
      <c r="G126" s="25"/>
      <c r="H126" s="26"/>
      <c r="I126" s="26"/>
      <c r="J126" s="26"/>
      <c r="K126" s="26"/>
      <c r="L126" s="26"/>
      <c r="M126" s="26"/>
      <c r="N126" s="26"/>
      <c r="O126" s="26"/>
      <c r="P126" s="26"/>
      <c r="Q126" s="26"/>
      <c r="R126" s="26"/>
      <c r="S126" s="27"/>
    </row>
    <row r="127" spans="1:19" s="52" customFormat="1">
      <c r="A127" s="25"/>
      <c r="B127" s="25"/>
      <c r="C127" s="25"/>
      <c r="D127" s="25"/>
      <c r="E127" s="25"/>
      <c r="F127" s="25"/>
      <c r="G127" s="25"/>
      <c r="H127" s="26"/>
      <c r="I127" s="26"/>
      <c r="J127" s="26"/>
      <c r="K127" s="26"/>
      <c r="L127" s="26"/>
      <c r="M127" s="26"/>
      <c r="N127" s="26"/>
      <c r="O127" s="26"/>
      <c r="P127" s="26"/>
      <c r="Q127" s="26"/>
      <c r="R127" s="26"/>
      <c r="S127" s="27"/>
    </row>
    <row r="128" spans="1:19" s="52" customFormat="1">
      <c r="A128" s="25"/>
      <c r="B128" s="25"/>
      <c r="C128" s="25"/>
      <c r="D128" s="25"/>
      <c r="E128" s="25"/>
      <c r="F128" s="25"/>
      <c r="G128" s="25"/>
      <c r="H128" s="26"/>
      <c r="I128" s="26"/>
      <c r="J128" s="26"/>
      <c r="K128" s="26"/>
      <c r="L128" s="26"/>
      <c r="M128" s="26"/>
      <c r="N128" s="26"/>
      <c r="O128" s="26"/>
      <c r="P128" s="26"/>
      <c r="Q128" s="26"/>
      <c r="R128" s="26"/>
      <c r="S128" s="27"/>
    </row>
    <row r="129" spans="1:19" s="52" customFormat="1">
      <c r="A129" s="25"/>
      <c r="B129" s="25"/>
      <c r="C129" s="25"/>
      <c r="D129" s="25"/>
      <c r="E129" s="25"/>
      <c r="F129" s="25"/>
      <c r="G129" s="25"/>
      <c r="H129" s="26"/>
      <c r="I129" s="26"/>
      <c r="J129" s="26"/>
      <c r="K129" s="26"/>
      <c r="L129" s="26"/>
      <c r="M129" s="26"/>
      <c r="N129" s="26"/>
      <c r="O129" s="26"/>
      <c r="P129" s="26"/>
      <c r="Q129" s="26"/>
      <c r="R129" s="26"/>
      <c r="S129" s="27"/>
    </row>
    <row r="130" spans="1:19" s="52" customFormat="1">
      <c r="A130" s="25"/>
      <c r="B130" s="25"/>
      <c r="C130" s="25"/>
      <c r="D130" s="25"/>
      <c r="E130" s="25"/>
      <c r="F130" s="25"/>
      <c r="G130" s="25"/>
      <c r="H130" s="26"/>
      <c r="I130" s="26"/>
      <c r="J130" s="26"/>
      <c r="K130" s="26"/>
      <c r="L130" s="26"/>
      <c r="M130" s="26"/>
      <c r="N130" s="26"/>
      <c r="O130" s="26"/>
      <c r="P130" s="26"/>
      <c r="Q130" s="26"/>
      <c r="R130" s="26"/>
      <c r="S130" s="27"/>
    </row>
    <row r="131" spans="1:19" s="52" customFormat="1">
      <c r="A131" s="25"/>
      <c r="B131" s="25"/>
      <c r="C131" s="25"/>
      <c r="D131" s="25"/>
      <c r="E131" s="25"/>
      <c r="F131" s="25"/>
      <c r="G131" s="25"/>
      <c r="H131" s="26"/>
      <c r="I131" s="26"/>
      <c r="J131" s="26"/>
      <c r="K131" s="26"/>
      <c r="L131" s="26"/>
      <c r="M131" s="26"/>
      <c r="N131" s="26"/>
      <c r="O131" s="26"/>
      <c r="P131" s="26"/>
      <c r="Q131" s="26"/>
      <c r="R131" s="26"/>
      <c r="S131" s="27"/>
    </row>
    <row r="132" spans="1:19" s="52" customFormat="1">
      <c r="A132" s="25"/>
      <c r="B132" s="25"/>
      <c r="C132" s="25"/>
      <c r="D132" s="25"/>
      <c r="E132" s="25"/>
      <c r="F132" s="25"/>
      <c r="G132" s="25"/>
      <c r="H132" s="26"/>
      <c r="I132" s="26"/>
      <c r="J132" s="26"/>
      <c r="K132" s="26"/>
      <c r="L132" s="26"/>
      <c r="M132" s="26"/>
      <c r="N132" s="26"/>
      <c r="O132" s="26"/>
      <c r="P132" s="26"/>
      <c r="Q132" s="26"/>
      <c r="R132" s="26"/>
      <c r="S132" s="27"/>
    </row>
    <row r="133" spans="1:19" s="52" customFormat="1">
      <c r="A133" s="25"/>
      <c r="B133" s="25"/>
      <c r="C133" s="25"/>
      <c r="D133" s="25"/>
      <c r="E133" s="25"/>
      <c r="F133" s="25"/>
      <c r="G133" s="25"/>
      <c r="H133" s="26"/>
      <c r="I133" s="26"/>
      <c r="J133" s="26"/>
      <c r="K133" s="26"/>
      <c r="L133" s="26"/>
      <c r="M133" s="26"/>
      <c r="N133" s="26"/>
      <c r="O133" s="26"/>
      <c r="P133" s="26"/>
      <c r="Q133" s="26"/>
      <c r="R133" s="26"/>
      <c r="S133" s="27"/>
    </row>
    <row r="134" spans="1:19" s="52" customFormat="1">
      <c r="A134" s="25"/>
      <c r="B134" s="25"/>
      <c r="C134" s="25"/>
      <c r="D134" s="25"/>
      <c r="E134" s="25"/>
      <c r="F134" s="25"/>
      <c r="G134" s="25"/>
      <c r="H134" s="26"/>
      <c r="I134" s="26"/>
      <c r="J134" s="26"/>
      <c r="K134" s="26"/>
      <c r="L134" s="26"/>
      <c r="M134" s="26"/>
      <c r="N134" s="26"/>
      <c r="O134" s="26"/>
      <c r="P134" s="26"/>
      <c r="Q134" s="26"/>
      <c r="R134" s="26"/>
      <c r="S134" s="27"/>
    </row>
    <row r="135" spans="1:19" s="52" customFormat="1">
      <c r="A135" s="25"/>
      <c r="B135" s="25"/>
      <c r="C135" s="25"/>
      <c r="D135" s="25"/>
      <c r="E135" s="25"/>
      <c r="F135" s="25"/>
      <c r="G135" s="25"/>
      <c r="H135" s="26"/>
      <c r="I135" s="26"/>
      <c r="J135" s="26"/>
      <c r="K135" s="26"/>
      <c r="L135" s="26"/>
      <c r="M135" s="26"/>
      <c r="N135" s="26"/>
      <c r="O135" s="26"/>
      <c r="P135" s="26"/>
      <c r="Q135" s="26"/>
      <c r="R135" s="26"/>
      <c r="S135" s="27"/>
    </row>
    <row r="136" spans="1:19" s="52" customFormat="1">
      <c r="A136" s="25"/>
      <c r="B136" s="25"/>
      <c r="C136" s="25"/>
      <c r="D136" s="25"/>
      <c r="E136" s="25"/>
      <c r="F136" s="25"/>
      <c r="G136" s="25"/>
      <c r="H136" s="26"/>
      <c r="I136" s="26"/>
      <c r="J136" s="26"/>
      <c r="K136" s="26"/>
      <c r="L136" s="26"/>
      <c r="M136" s="26"/>
      <c r="N136" s="26"/>
      <c r="O136" s="26"/>
      <c r="P136" s="26"/>
      <c r="Q136" s="26"/>
      <c r="R136" s="26"/>
      <c r="S136" s="27"/>
    </row>
    <row r="137" spans="1:19" s="52" customFormat="1">
      <c r="A137" s="25"/>
      <c r="B137" s="25"/>
      <c r="C137" s="25"/>
      <c r="D137" s="25"/>
      <c r="E137" s="25"/>
      <c r="F137" s="25"/>
      <c r="G137" s="25"/>
      <c r="H137" s="26"/>
      <c r="I137" s="26"/>
      <c r="J137" s="26"/>
      <c r="K137" s="26"/>
      <c r="L137" s="26"/>
      <c r="M137" s="26"/>
      <c r="N137" s="26"/>
      <c r="O137" s="26"/>
      <c r="P137" s="26"/>
      <c r="Q137" s="26"/>
      <c r="R137" s="26"/>
      <c r="S137" s="27"/>
    </row>
    <row r="138" spans="1:19" s="52" customFormat="1">
      <c r="A138" s="25"/>
      <c r="B138" s="25"/>
      <c r="C138" s="25"/>
      <c r="D138" s="25"/>
      <c r="E138" s="25"/>
      <c r="F138" s="25"/>
      <c r="G138" s="25"/>
      <c r="H138" s="26"/>
      <c r="I138" s="26"/>
      <c r="J138" s="26"/>
      <c r="K138" s="26"/>
      <c r="L138" s="26"/>
      <c r="M138" s="26"/>
      <c r="N138" s="26"/>
      <c r="O138" s="26"/>
      <c r="P138" s="26"/>
      <c r="Q138" s="26"/>
      <c r="R138" s="26"/>
      <c r="S138" s="27"/>
    </row>
    <row r="139" spans="1:19" s="52" customFormat="1">
      <c r="A139" s="25"/>
      <c r="B139" s="25"/>
      <c r="C139" s="25"/>
      <c r="D139" s="25"/>
      <c r="E139" s="25"/>
      <c r="F139" s="25"/>
      <c r="G139" s="25"/>
      <c r="H139" s="26"/>
      <c r="I139" s="26"/>
      <c r="J139" s="26"/>
      <c r="K139" s="26"/>
      <c r="L139" s="26"/>
      <c r="M139" s="26"/>
      <c r="N139" s="26"/>
      <c r="O139" s="26"/>
      <c r="P139" s="26"/>
      <c r="Q139" s="26"/>
      <c r="R139" s="26"/>
      <c r="S139" s="27"/>
    </row>
    <row r="140" spans="1:19" s="52" customFormat="1">
      <c r="A140" s="25"/>
      <c r="B140" s="25"/>
      <c r="C140" s="25"/>
      <c r="D140" s="25"/>
      <c r="E140" s="25"/>
      <c r="F140" s="25"/>
      <c r="G140" s="25"/>
      <c r="H140" s="26"/>
      <c r="I140" s="26"/>
      <c r="J140" s="26"/>
      <c r="K140" s="26"/>
      <c r="L140" s="26"/>
      <c r="M140" s="26"/>
      <c r="N140" s="26"/>
      <c r="O140" s="26"/>
      <c r="P140" s="26"/>
      <c r="Q140" s="26"/>
      <c r="R140" s="26"/>
      <c r="S140" s="27"/>
    </row>
    <row r="141" spans="1:19" s="52" customFormat="1">
      <c r="A141" s="25"/>
      <c r="B141" s="25"/>
      <c r="C141" s="25"/>
      <c r="D141" s="25"/>
      <c r="E141" s="25"/>
      <c r="F141" s="25"/>
      <c r="G141" s="25"/>
      <c r="H141" s="26"/>
      <c r="I141" s="26"/>
      <c r="J141" s="26"/>
      <c r="K141" s="26"/>
      <c r="L141" s="26"/>
      <c r="M141" s="26"/>
      <c r="N141" s="26"/>
      <c r="O141" s="26"/>
      <c r="P141" s="26"/>
      <c r="Q141" s="26"/>
      <c r="R141" s="26"/>
      <c r="S141" s="27"/>
    </row>
    <row r="142" spans="1:19" s="52" customFormat="1">
      <c r="A142" s="25"/>
      <c r="B142" s="25"/>
      <c r="C142" s="25"/>
      <c r="D142" s="25"/>
      <c r="E142" s="25"/>
      <c r="F142" s="25"/>
      <c r="G142" s="25"/>
      <c r="H142" s="26"/>
      <c r="I142" s="26"/>
      <c r="J142" s="26"/>
      <c r="K142" s="26"/>
      <c r="L142" s="26"/>
      <c r="M142" s="26"/>
      <c r="N142" s="26"/>
      <c r="O142" s="26"/>
      <c r="P142" s="26"/>
      <c r="Q142" s="26"/>
      <c r="R142" s="26"/>
      <c r="S142" s="27"/>
    </row>
    <row r="143" spans="1:19" s="52" customFormat="1">
      <c r="A143" s="25"/>
      <c r="B143" s="25"/>
      <c r="C143" s="25"/>
      <c r="D143" s="25"/>
      <c r="E143" s="25"/>
      <c r="F143" s="25"/>
      <c r="G143" s="25"/>
      <c r="H143" s="26"/>
      <c r="I143" s="26"/>
      <c r="J143" s="26"/>
      <c r="K143" s="26"/>
      <c r="L143" s="26"/>
      <c r="M143" s="26"/>
      <c r="N143" s="26"/>
      <c r="O143" s="26"/>
      <c r="P143" s="26"/>
      <c r="Q143" s="26"/>
      <c r="R143" s="26"/>
      <c r="S143" s="27"/>
    </row>
    <row r="144" spans="1:19" s="52" customFormat="1">
      <c r="A144" s="25"/>
      <c r="B144" s="25"/>
      <c r="C144" s="25"/>
      <c r="D144" s="25"/>
      <c r="E144" s="25"/>
      <c r="F144" s="25"/>
      <c r="G144" s="25"/>
      <c r="H144" s="26"/>
      <c r="I144" s="26"/>
      <c r="J144" s="26"/>
      <c r="K144" s="26"/>
      <c r="L144" s="26"/>
      <c r="M144" s="26"/>
      <c r="N144" s="26"/>
      <c r="O144" s="26"/>
      <c r="P144" s="26"/>
      <c r="Q144" s="26"/>
      <c r="R144" s="26"/>
      <c r="S144" s="27"/>
    </row>
    <row r="145" spans="1:19" s="52" customFormat="1">
      <c r="A145" s="26"/>
      <c r="B145" s="453">
        <f t="shared" ref="B145:B192" si="53">B144+1</f>
        <v>1</v>
      </c>
      <c r="C145" s="454"/>
      <c r="D145" s="454"/>
      <c r="E145" s="454"/>
      <c r="F145" s="455" t="s">
        <v>160</v>
      </c>
      <c r="G145" s="456" t="e">
        <f t="shared" ref="G145:R145" si="54">"= "&amp;TEXT(ROUND(VLOOKUP(G11,Skalalontabel12,G9,0)*G8,0),"#.000")&amp;" / 12 * "&amp;TEXT(G10,"0,0000")&amp;" * "&amp;TEXT(G$4,"#0/#0")&amp;" ="</f>
        <v>#N/A</v>
      </c>
      <c r="H145" s="456" t="e">
        <f t="shared" si="54"/>
        <v>#N/A</v>
      </c>
      <c r="I145" s="456" t="e">
        <f t="shared" si="54"/>
        <v>#N/A</v>
      </c>
      <c r="J145" s="456" t="e">
        <f t="shared" si="54"/>
        <v>#N/A</v>
      </c>
      <c r="K145" s="456" t="e">
        <f t="shared" si="54"/>
        <v>#N/A</v>
      </c>
      <c r="L145" s="456" t="e">
        <f t="shared" si="54"/>
        <v>#N/A</v>
      </c>
      <c r="M145" s="456" t="e">
        <f t="shared" si="54"/>
        <v>#N/A</v>
      </c>
      <c r="N145" s="456" t="e">
        <f t="shared" si="54"/>
        <v>#N/A</v>
      </c>
      <c r="O145" s="456" t="e">
        <f t="shared" si="54"/>
        <v>#N/A</v>
      </c>
      <c r="P145" s="456" t="e">
        <f t="shared" si="54"/>
        <v>#N/A</v>
      </c>
      <c r="Q145" s="456" t="e">
        <f t="shared" si="54"/>
        <v>#N/A</v>
      </c>
      <c r="R145" s="456" t="e">
        <f t="shared" si="54"/>
        <v>#N/A</v>
      </c>
      <c r="S145" s="27"/>
    </row>
    <row r="146" spans="1:19" s="52" customFormat="1">
      <c r="A146" s="26"/>
      <c r="B146" s="453">
        <f t="shared" si="53"/>
        <v>2</v>
      </c>
      <c r="C146" s="454"/>
      <c r="D146" s="454"/>
      <c r="E146" s="454"/>
      <c r="F146" s="457" t="s">
        <v>161</v>
      </c>
      <c r="G146" s="456" t="str">
        <f>"= "&amp;TEXT(G12,"#.000,00")&amp;" / 12 "&amp;IF($D46&gt;0," * "&amp;TEXT(G$10,"0,0000"),"")&amp;IF($E46&gt;0," * "&amp;G$8,"")&amp;" * "&amp;TEXT(G$4,"#0/#0")&amp;" ="</f>
        <v>= 000,00 / 12  * 0,0000 * 1,017162 * 1/1 =</v>
      </c>
      <c r="H146" s="456" t="str">
        <f t="shared" ref="H146:R146" si="55">"= "&amp;TEXT(H12,"#.000,00")&amp;" / 12 "&amp;IF($D46&gt;0," * "&amp;TEXT(H$10,"0,0000"),"")&amp;IF($E46&gt;0," * "&amp;H$8,"")&amp;" * "&amp;TEXT(H$4,"#0/#0")&amp;" ="</f>
        <v>= 000,00 / 12  * 0,0000 * 1,017162 * 1/1 =</v>
      </c>
      <c r="I146" s="456" t="str">
        <f t="shared" si="55"/>
        <v>= 000,00 / 12  * 0,0000 * 1,017162 * 1/1 =</v>
      </c>
      <c r="J146" s="456" t="str">
        <f t="shared" si="55"/>
        <v>= 000,00 / 12  * 0,0000 * 1,017162 * 1/1 =</v>
      </c>
      <c r="K146" s="456" t="str">
        <f t="shared" si="55"/>
        <v>= 000,00 / 12  * 0,0000 * 1,017162 * 1/1 =</v>
      </c>
      <c r="L146" s="456" t="str">
        <f t="shared" si="55"/>
        <v>= 000,00 / 12  * 0,0000 * 1,017162 * 1/1 =</v>
      </c>
      <c r="M146" s="456" t="str">
        <f t="shared" si="55"/>
        <v>= 000,00 / 12  * 0,0000 * 1,017162 * 1/1 =</v>
      </c>
      <c r="N146" s="456" t="str">
        <f t="shared" si="55"/>
        <v>= 000,00 / 12  * 0,0000 * 1,017162 * 1/1 =</v>
      </c>
      <c r="O146" s="456" t="str">
        <f t="shared" si="55"/>
        <v>= 000,00 / 12  * 0,0000 * 1,038 * 1/1 =</v>
      </c>
      <c r="P146" s="456" t="str">
        <f t="shared" si="55"/>
        <v>= 000,00 / 12  * 0,0000 * 1,038 * 1/1 =</v>
      </c>
      <c r="Q146" s="456" t="str">
        <f t="shared" si="55"/>
        <v>= 000,00 / 12  * 0,0000 * 1,038 * 1/1 =</v>
      </c>
      <c r="R146" s="456" t="str">
        <f t="shared" si="55"/>
        <v>= 000,00 / 12  * 0,0000 * 1,038 * 1/1 =</v>
      </c>
      <c r="S146" s="27"/>
    </row>
    <row r="147" spans="1:19" s="52" customFormat="1">
      <c r="A147" s="26"/>
      <c r="B147" s="453">
        <f t="shared" si="53"/>
        <v>3</v>
      </c>
      <c r="C147" s="454"/>
      <c r="D147" s="454"/>
      <c r="E147" s="454"/>
      <c r="F147" s="457" t="s">
        <v>188</v>
      </c>
      <c r="G147" s="456" t="str">
        <f>"= "&amp;TEXT(G13,"#.000,00")&amp;" / 12 "&amp;IF($D47&gt;0," * "&amp;TEXT(G$10,"0,0000"),"")&amp;IF($E47&gt;0," * "&amp;G$8,"")&amp;" * "&amp;TEXT(G$4,"#0/#0")&amp;" ="</f>
        <v>= 000,00 / 12  * 1,017162 * 1/1 =</v>
      </c>
      <c r="H147" s="456" t="str">
        <f t="shared" ref="H147:R147" si="56">"= "&amp;TEXT(H13,"#.000,00")&amp;" / 12 "&amp;IF($D47&gt;0," * "&amp;TEXT(H$10,"0,0000"),"")&amp;IF($E47&gt;0," * "&amp;H$8,"")&amp;" * "&amp;TEXT(H$4,"#0/#0")&amp;" ="</f>
        <v>= 000,00 / 12  * 1,017162 * 1/1 =</v>
      </c>
      <c r="I147" s="456" t="str">
        <f t="shared" si="56"/>
        <v>= 000,00 / 12  * 1,017162 * 1/1 =</v>
      </c>
      <c r="J147" s="456" t="str">
        <f t="shared" si="56"/>
        <v>= 000,00 / 12  * 1,017162 * 1/1 =</v>
      </c>
      <c r="K147" s="456" t="str">
        <f t="shared" si="56"/>
        <v>= 000,00 / 12  * 1,017162 * 1/1 =</v>
      </c>
      <c r="L147" s="456" t="str">
        <f t="shared" si="56"/>
        <v>= 000,00 / 12  * 1,017162 * 1/1 =</v>
      </c>
      <c r="M147" s="456" t="str">
        <f t="shared" si="56"/>
        <v>= 000,00 / 12  * 1,017162 * 1/1 =</v>
      </c>
      <c r="N147" s="456" t="str">
        <f t="shared" si="56"/>
        <v>= 000,00 / 12  * 1,017162 * 1/1 =</v>
      </c>
      <c r="O147" s="456" t="str">
        <f t="shared" si="56"/>
        <v>= 000,00 / 12  * 1,038 * 1/1 =</v>
      </c>
      <c r="P147" s="456" t="str">
        <f t="shared" si="56"/>
        <v>= 000,00 / 12  * 1,038 * 1/1 =</v>
      </c>
      <c r="Q147" s="456" t="str">
        <f t="shared" si="56"/>
        <v>= 000,00 / 12  * 1,038 * 1/1 =</v>
      </c>
      <c r="R147" s="456" t="str">
        <f t="shared" si="56"/>
        <v>= 000,00 / 12  * 1,038 * 1/1 =</v>
      </c>
      <c r="S147" s="27"/>
    </row>
    <row r="148" spans="1:19" s="52" customFormat="1">
      <c r="A148" s="26"/>
      <c r="B148" s="453">
        <f t="shared" si="53"/>
        <v>4</v>
      </c>
      <c r="C148" s="454"/>
      <c r="D148" s="454"/>
      <c r="E148" s="454"/>
      <c r="F148" s="457" t="s">
        <v>76</v>
      </c>
      <c r="G148" s="456" t="str">
        <f>"= "&amp;TEXT(G14,"#.000,00")&amp;" / 12 "&amp;IF($D48&gt;0," * "&amp;TEXT(G$10,"0,0000"),"")&amp;IF($E148&gt;0," * "&amp;G$8,"")&amp;" * "&amp;TEXT(G$4,"#0/#0")&amp;" ="</f>
        <v>= 000,00 / 12  * 1/1 =</v>
      </c>
      <c r="H148" s="456" t="str">
        <f t="shared" ref="H148:R148" si="57">"= "&amp;TEXT(H14,"#.000,00")&amp;" / 12 "&amp;IF($D48&gt;0," * "&amp;TEXT(H$10,"0,0000"),"")&amp;IF($E148&gt;0," * "&amp;H$8,"")&amp;" * "&amp;TEXT(H$4,"#0/#0")&amp;" ="</f>
        <v>= 000,00 / 12  * 1/1 =</v>
      </c>
      <c r="I148" s="456" t="str">
        <f t="shared" si="57"/>
        <v>= 000,00 / 12  * 1/1 =</v>
      </c>
      <c r="J148" s="456" t="str">
        <f t="shared" si="57"/>
        <v>= 000,00 / 12  * 1/1 =</v>
      </c>
      <c r="K148" s="456" t="str">
        <f t="shared" si="57"/>
        <v>= 000,00 / 12  * 1/1 =</v>
      </c>
      <c r="L148" s="456" t="str">
        <f t="shared" si="57"/>
        <v>= 000,00 / 12  * 1/1 =</v>
      </c>
      <c r="M148" s="456" t="str">
        <f t="shared" si="57"/>
        <v>= 000,00 / 12  * 1/1 =</v>
      </c>
      <c r="N148" s="456" t="str">
        <f t="shared" si="57"/>
        <v>= 000,00 / 12  * 1/1 =</v>
      </c>
      <c r="O148" s="456" t="str">
        <f t="shared" si="57"/>
        <v>= 000,00 / 12  * 1/1 =</v>
      </c>
      <c r="P148" s="456" t="str">
        <f t="shared" si="57"/>
        <v>= 000,00 / 12  * 1/1 =</v>
      </c>
      <c r="Q148" s="456" t="str">
        <f t="shared" si="57"/>
        <v>= 000,00 / 12  * 1/1 =</v>
      </c>
      <c r="R148" s="456" t="str">
        <f t="shared" si="57"/>
        <v>= 000,00 / 12  * 1/1 =</v>
      </c>
      <c r="S148" s="27"/>
    </row>
    <row r="149" spans="1:19" s="52" customFormat="1">
      <c r="A149" s="26"/>
      <c r="B149" s="453">
        <f t="shared" si="53"/>
        <v>5</v>
      </c>
      <c r="C149" s="454"/>
      <c r="D149" s="454"/>
      <c r="E149" s="454"/>
      <c r="F149" s="457" t="s">
        <v>77</v>
      </c>
      <c r="G149" s="456" t="str">
        <f t="shared" ref="G149:G154" si="58">"= "&amp;TEXT(G15,"#.000,00")&amp;" / 12 "&amp;IF($D49&gt;0," * "&amp;TEXT(G$10,"0,0000"),"")&amp;IF($E49&gt;0," * "&amp;G$8,"")&amp;" * "&amp;TEXT(G$4,"#0/#0")&amp;" ="</f>
        <v>= 000,00 / 12  * 1,017162 * 1/1 =</v>
      </c>
      <c r="H149" s="456" t="str">
        <f t="shared" ref="H149:R149" si="59">"= "&amp;TEXT(H15,"#.000,00")&amp;" / 12 "&amp;IF($D49&gt;0," * "&amp;TEXT(H$10,"0,0000"),"")&amp;IF($E49&gt;0," * "&amp;H$8,"")&amp;" * "&amp;TEXT(H$4,"#0/#0")&amp;" ="</f>
        <v>= 000,00 / 12  * 1,017162 * 1/1 =</v>
      </c>
      <c r="I149" s="456" t="str">
        <f t="shared" si="59"/>
        <v>= 000,00 / 12  * 1,017162 * 1/1 =</v>
      </c>
      <c r="J149" s="456" t="str">
        <f t="shared" si="59"/>
        <v>= 000,00 / 12  * 1,017162 * 1/1 =</v>
      </c>
      <c r="K149" s="456" t="str">
        <f t="shared" si="59"/>
        <v>= 000,00 / 12  * 1,017162 * 1/1 =</v>
      </c>
      <c r="L149" s="456" t="str">
        <f t="shared" si="59"/>
        <v>= 000,00 / 12  * 1,017162 * 1/1 =</v>
      </c>
      <c r="M149" s="456" t="str">
        <f t="shared" si="59"/>
        <v>= 000,00 / 12  * 1,017162 * 1/1 =</v>
      </c>
      <c r="N149" s="456" t="str">
        <f t="shared" si="59"/>
        <v>= 000,00 / 12  * 1,017162 * 1/1 =</v>
      </c>
      <c r="O149" s="456" t="str">
        <f t="shared" si="59"/>
        <v>= 000,00 / 12  * 1,038 * 1/1 =</v>
      </c>
      <c r="P149" s="456" t="str">
        <f t="shared" si="59"/>
        <v>= 000,00 / 12  * 1,038 * 1/1 =</v>
      </c>
      <c r="Q149" s="456" t="str">
        <f t="shared" si="59"/>
        <v>= 000,00 / 12  * 1,038 * 1/1 =</v>
      </c>
      <c r="R149" s="456" t="str">
        <f t="shared" si="59"/>
        <v>= 000,00 / 12  * 1,038 * 1/1 =</v>
      </c>
      <c r="S149" s="27"/>
    </row>
    <row r="150" spans="1:19" s="52" customFormat="1">
      <c r="A150" s="26"/>
      <c r="B150" s="453">
        <f t="shared" si="53"/>
        <v>6</v>
      </c>
      <c r="C150" s="454"/>
      <c r="D150" s="454"/>
      <c r="E150" s="454"/>
      <c r="F150" s="457" t="s">
        <v>78</v>
      </c>
      <c r="G150" s="456" t="str">
        <f t="shared" si="58"/>
        <v>= 000,00 / 12  * 1,017162 * 1/1 =</v>
      </c>
      <c r="H150" s="456" t="str">
        <f t="shared" ref="H150:R150" si="60">"= "&amp;TEXT(H16,"#.000,00")&amp;" / 12 "&amp;IF($D50&gt;0," * "&amp;TEXT(H$10,"0,0000"),"")&amp;IF($E50&gt;0," * "&amp;H$8,"")&amp;" * "&amp;TEXT(H$4,"#0/#0")&amp;" ="</f>
        <v>= 000,00 / 12  * 1,017162 * 1/1 =</v>
      </c>
      <c r="I150" s="456" t="str">
        <f t="shared" si="60"/>
        <v>= 000,00 / 12  * 1,017162 * 1/1 =</v>
      </c>
      <c r="J150" s="456" t="str">
        <f t="shared" si="60"/>
        <v>= 000,00 / 12  * 1,017162 * 1/1 =</v>
      </c>
      <c r="K150" s="456" t="str">
        <f t="shared" si="60"/>
        <v>= 000,00 / 12  * 1,017162 * 1/1 =</v>
      </c>
      <c r="L150" s="456" t="str">
        <f t="shared" si="60"/>
        <v>= 000,00 / 12  * 1,017162 * 1/1 =</v>
      </c>
      <c r="M150" s="456" t="str">
        <f t="shared" si="60"/>
        <v>= 000,00 / 12  * 1,017162 * 1/1 =</v>
      </c>
      <c r="N150" s="456" t="str">
        <f t="shared" si="60"/>
        <v>= 000,00 / 12  * 1,017162 * 1/1 =</v>
      </c>
      <c r="O150" s="456" t="str">
        <f t="shared" si="60"/>
        <v>= 000,00 / 12  * 1,038 * 1/1 =</v>
      </c>
      <c r="P150" s="456" t="str">
        <f t="shared" si="60"/>
        <v>= 000,00 / 12  * 1,038 * 1/1 =</v>
      </c>
      <c r="Q150" s="456" t="str">
        <f t="shared" si="60"/>
        <v>= 000,00 / 12  * 1,038 * 1/1 =</v>
      </c>
      <c r="R150" s="456" t="str">
        <f t="shared" si="60"/>
        <v>= 000,00 / 12  * 1,038 * 1/1 =</v>
      </c>
      <c r="S150" s="27"/>
    </row>
    <row r="151" spans="1:19" s="52" customFormat="1">
      <c r="A151" s="26"/>
      <c r="B151" s="453">
        <f t="shared" si="53"/>
        <v>7</v>
      </c>
      <c r="C151" s="454"/>
      <c r="D151" s="454"/>
      <c r="E151" s="454"/>
      <c r="F151" s="457" t="s">
        <v>79</v>
      </c>
      <c r="G151" s="456" t="str">
        <f t="shared" si="58"/>
        <v>= 000,00 / 12  * 0,0000 * 1,017162 * 1/1 =</v>
      </c>
      <c r="H151" s="456" t="str">
        <f t="shared" ref="H151:R151" si="61">"= "&amp;TEXT(H17,"#.000,00")&amp;" / 12 "&amp;IF($D51&gt;0," * "&amp;TEXT(H$10,"0,0000"),"")&amp;IF($E51&gt;0," * "&amp;H$8,"")&amp;" * "&amp;TEXT(H$4,"#0/#0")&amp;" ="</f>
        <v>= 000,00 / 12  * 0,0000 * 1,017162 * 1/1 =</v>
      </c>
      <c r="I151" s="456" t="str">
        <f t="shared" si="61"/>
        <v>= 000,00 / 12  * 0,0000 * 1,017162 * 1/1 =</v>
      </c>
      <c r="J151" s="456" t="str">
        <f t="shared" si="61"/>
        <v>= 000,00 / 12  * 0,0000 * 1,017162 * 1/1 =</v>
      </c>
      <c r="K151" s="456" t="str">
        <f t="shared" si="61"/>
        <v>= 000,00 / 12  * 0,0000 * 1,017162 * 1/1 =</v>
      </c>
      <c r="L151" s="456" t="str">
        <f t="shared" si="61"/>
        <v>= 000,00 / 12  * 0,0000 * 1,017162 * 1/1 =</v>
      </c>
      <c r="M151" s="456" t="str">
        <f t="shared" si="61"/>
        <v>= 000,00 / 12  * 0,0000 * 1,017162 * 1/1 =</v>
      </c>
      <c r="N151" s="456" t="str">
        <f t="shared" si="61"/>
        <v>= 000,00 / 12  * 0,0000 * 1,017162 * 1/1 =</v>
      </c>
      <c r="O151" s="456" t="str">
        <f t="shared" si="61"/>
        <v>= 000,00 / 12  * 0,0000 * 1,038 * 1/1 =</v>
      </c>
      <c r="P151" s="456" t="str">
        <f t="shared" si="61"/>
        <v>= 000,00 / 12  * 0,0000 * 1,038 * 1/1 =</v>
      </c>
      <c r="Q151" s="456" t="str">
        <f t="shared" si="61"/>
        <v>= 000,00 / 12  * 0,0000 * 1,038 * 1/1 =</v>
      </c>
      <c r="R151" s="456" t="str">
        <f t="shared" si="61"/>
        <v>= 000,00 / 12  * 0,0000 * 1,038 * 1/1 =</v>
      </c>
      <c r="S151" s="27"/>
    </row>
    <row r="152" spans="1:19" s="52" customFormat="1">
      <c r="A152" s="26"/>
      <c r="B152" s="453">
        <f t="shared" si="53"/>
        <v>8</v>
      </c>
      <c r="C152" s="454"/>
      <c r="D152" s="454"/>
      <c r="E152" s="454"/>
      <c r="F152" s="457" t="s">
        <v>80</v>
      </c>
      <c r="G152" s="456" t="str">
        <f t="shared" si="58"/>
        <v>= 000,00 / 12  * 0,0000 * 1,017162 * 1/1 =</v>
      </c>
      <c r="H152" s="456" t="str">
        <f t="shared" ref="H152:R152" si="62">"= "&amp;TEXT(H18,"#.000,00")&amp;" / 12 "&amp;IF($D52&gt;0," * "&amp;TEXT(H$10,"0,0000"),"")&amp;IF($E52&gt;0," * "&amp;H$8,"")&amp;" * "&amp;TEXT(H$4,"#0/#0")&amp;" ="</f>
        <v>= 000,00 / 12  * 0,0000 * 1,017162 * 1/1 =</v>
      </c>
      <c r="I152" s="456" t="str">
        <f t="shared" si="62"/>
        <v>= 000,00 / 12  * 0,0000 * 1,017162 * 1/1 =</v>
      </c>
      <c r="J152" s="456" t="str">
        <f t="shared" si="62"/>
        <v>= 000,00 / 12  * 0,0000 * 1,017162 * 1/1 =</v>
      </c>
      <c r="K152" s="456" t="str">
        <f t="shared" si="62"/>
        <v>= 000,00 / 12  * 0,0000 * 1,017162 * 1/1 =</v>
      </c>
      <c r="L152" s="456" t="str">
        <f t="shared" si="62"/>
        <v>= 000,00 / 12  * 0,0000 * 1,017162 * 1/1 =</v>
      </c>
      <c r="M152" s="456" t="str">
        <f t="shared" si="62"/>
        <v>= 000,00 / 12  * 0,0000 * 1,017162 * 1/1 =</v>
      </c>
      <c r="N152" s="456" t="str">
        <f t="shared" si="62"/>
        <v>= 000,00 / 12  * 0,0000 * 1,017162 * 1/1 =</v>
      </c>
      <c r="O152" s="456" t="str">
        <f t="shared" si="62"/>
        <v>= 000,00 / 12  * 0,0000 * 1,038 * 1/1 =</v>
      </c>
      <c r="P152" s="456" t="str">
        <f t="shared" si="62"/>
        <v>= 000,00 / 12  * 0,0000 * 1,038 * 1/1 =</v>
      </c>
      <c r="Q152" s="456" t="str">
        <f t="shared" si="62"/>
        <v>= 000,00 / 12  * 0,0000 * 1,038 * 1/1 =</v>
      </c>
      <c r="R152" s="456" t="str">
        <f t="shared" si="62"/>
        <v>= 000,00 / 12  * 0,0000 * 1,038 * 1/1 =</v>
      </c>
      <c r="S152" s="27"/>
    </row>
    <row r="153" spans="1:19" s="52" customFormat="1">
      <c r="A153" s="26"/>
      <c r="B153" s="453">
        <f t="shared" si="53"/>
        <v>9</v>
      </c>
      <c r="C153" s="454"/>
      <c r="D153" s="454"/>
      <c r="E153" s="454"/>
      <c r="F153" s="457" t="s">
        <v>81</v>
      </c>
      <c r="G153" s="456" t="str">
        <f t="shared" si="58"/>
        <v>= 000,00 / 12  * 0,0000 * 1,017162 * 1/1 =</v>
      </c>
      <c r="H153" s="456" t="str">
        <f t="shared" ref="H153:R153" si="63">"= "&amp;TEXT(H19,"#.000,00")&amp;" / 12 "&amp;IF($D53&gt;0," * "&amp;TEXT(H$10,"0,0000"),"")&amp;IF($E53&gt;0," * "&amp;H$8,"")&amp;" * "&amp;TEXT(H$4,"#0/#0")&amp;" ="</f>
        <v>= 000,00 / 12  * 0,0000 * 1,017162 * 1/1 =</v>
      </c>
      <c r="I153" s="456" t="str">
        <f t="shared" si="63"/>
        <v>= 000,00 / 12  * 0,0000 * 1,017162 * 1/1 =</v>
      </c>
      <c r="J153" s="456" t="str">
        <f t="shared" si="63"/>
        <v>= 000,00 / 12  * 0,0000 * 1,017162 * 1/1 =</v>
      </c>
      <c r="K153" s="456" t="str">
        <f t="shared" si="63"/>
        <v>= 000,00 / 12  * 0,0000 * 1,017162 * 1/1 =</v>
      </c>
      <c r="L153" s="456" t="str">
        <f t="shared" si="63"/>
        <v>= 000,00 / 12  * 0,0000 * 1,017162 * 1/1 =</v>
      </c>
      <c r="M153" s="456" t="str">
        <f t="shared" si="63"/>
        <v>= 000,00 / 12  * 0,0000 * 1,017162 * 1/1 =</v>
      </c>
      <c r="N153" s="456" t="str">
        <f t="shared" si="63"/>
        <v>= 000,00 / 12  * 0,0000 * 1,017162 * 1/1 =</v>
      </c>
      <c r="O153" s="456" t="str">
        <f t="shared" si="63"/>
        <v>= 000,00 / 12  * 0,0000 * 1,038 * 1/1 =</v>
      </c>
      <c r="P153" s="456" t="str">
        <f t="shared" si="63"/>
        <v>= 000,00 / 12  * 0,0000 * 1,038 * 1/1 =</v>
      </c>
      <c r="Q153" s="456" t="str">
        <f t="shared" si="63"/>
        <v>= 000,00 / 12  * 0,0000 * 1,038 * 1/1 =</v>
      </c>
      <c r="R153" s="456" t="str">
        <f t="shared" si="63"/>
        <v>= 000,00 / 12  * 0,0000 * 1,038 * 1/1 =</v>
      </c>
      <c r="S153" s="27"/>
    </row>
    <row r="154" spans="1:19" s="52" customFormat="1">
      <c r="A154" s="26"/>
      <c r="B154" s="453">
        <f t="shared" si="53"/>
        <v>10</v>
      </c>
      <c r="C154" s="454"/>
      <c r="D154" s="454"/>
      <c r="E154" s="454"/>
      <c r="F154" s="457" t="s">
        <v>162</v>
      </c>
      <c r="G154" s="456" t="str">
        <f t="shared" si="58"/>
        <v>= 000,00 / 12  * 0,0000 * 1,017162 * 1/1 =</v>
      </c>
      <c r="H154" s="456" t="str">
        <f t="shared" ref="H154:R154" si="64">"= "&amp;TEXT(H20,"#.000,00")&amp;" / 12 "&amp;IF($D54&gt;0," * "&amp;TEXT(H$10,"0,0000"),"")&amp;IF($E54&gt;0," * "&amp;H$8,"")&amp;" * "&amp;TEXT(H$4,"#0/#0")&amp;" ="</f>
        <v>= 000,00 / 12  * 0,0000 * 1,017162 * 1/1 =</v>
      </c>
      <c r="I154" s="456" t="str">
        <f t="shared" si="64"/>
        <v>= 000,00 / 12  * 0,0000 * 1,017162 * 1/1 =</v>
      </c>
      <c r="J154" s="456" t="str">
        <f t="shared" si="64"/>
        <v>= 000,00 / 12  * 0,0000 * 1,017162 * 1/1 =</v>
      </c>
      <c r="K154" s="456" t="str">
        <f t="shared" si="64"/>
        <v>= 000,00 / 12  * 0,0000 * 1,017162 * 1/1 =</v>
      </c>
      <c r="L154" s="456" t="str">
        <f t="shared" si="64"/>
        <v>= 000,00 / 12  * 0,0000 * 1,017162 * 1/1 =</v>
      </c>
      <c r="M154" s="456" t="str">
        <f t="shared" si="64"/>
        <v>= 000,00 / 12  * 0,0000 * 1,017162 * 1/1 =</v>
      </c>
      <c r="N154" s="456" t="str">
        <f t="shared" si="64"/>
        <v>= 000,00 / 12  * 0,0000 * 1,017162 * 1/1 =</v>
      </c>
      <c r="O154" s="456" t="str">
        <f t="shared" si="64"/>
        <v>= 000,00 / 12  * 0,0000 * 1,038 * 1/1 =</v>
      </c>
      <c r="P154" s="456" t="str">
        <f t="shared" si="64"/>
        <v>= 000,00 / 12  * 0,0000 * 1,038 * 1/1 =</v>
      </c>
      <c r="Q154" s="456" t="str">
        <f t="shared" si="64"/>
        <v>= 000,00 / 12  * 0,0000 * 1,038 * 1/1 =</v>
      </c>
      <c r="R154" s="456" t="str">
        <f t="shared" si="64"/>
        <v>= 000,00 / 12  * 0,0000 * 1,038 * 1/1 =</v>
      </c>
      <c r="S154" s="27"/>
    </row>
    <row r="155" spans="1:19" s="52" customFormat="1">
      <c r="A155" s="26"/>
      <c r="B155" s="453">
        <f t="shared" si="53"/>
        <v>11</v>
      </c>
      <c r="C155" s="454"/>
      <c r="D155" s="454"/>
      <c r="E155" s="454"/>
      <c r="F155" s="457" t="s">
        <v>165</v>
      </c>
      <c r="G155" s="456" t="str">
        <f>"= "&amp;TEXT(G21,"#.##0,00")&amp;" * "&amp;TEXT(G$4,"#0/#0")&amp;" ="</f>
        <v>= 0,00 * 1/1 =</v>
      </c>
      <c r="H155" s="456" t="str">
        <f t="shared" ref="H155:R155" si="65">"= "&amp;TEXT(H21,"#.##0,00")&amp;" * "&amp;TEXT(H$4,"#0/#0")&amp;" ="</f>
        <v>= 0,00 * 1/1 =</v>
      </c>
      <c r="I155" s="456" t="str">
        <f t="shared" si="65"/>
        <v>= 0,00 * 1/1 =</v>
      </c>
      <c r="J155" s="456" t="str">
        <f t="shared" si="65"/>
        <v>= 0,00 * 1/1 =</v>
      </c>
      <c r="K155" s="456" t="str">
        <f t="shared" si="65"/>
        <v>= 0,00 * 1/1 =</v>
      </c>
      <c r="L155" s="456" t="str">
        <f t="shared" si="65"/>
        <v>= 0,00 * 1/1 =</v>
      </c>
      <c r="M155" s="456" t="str">
        <f t="shared" si="65"/>
        <v>= 0,00 * 1/1 =</v>
      </c>
      <c r="N155" s="456" t="str">
        <f t="shared" si="65"/>
        <v>= 0,00 * 1/1 =</v>
      </c>
      <c r="O155" s="456" t="str">
        <f t="shared" si="65"/>
        <v>= 0,00 * 1/1 =</v>
      </c>
      <c r="P155" s="456" t="str">
        <f t="shared" si="65"/>
        <v>= 0,00 * 1/1 =</v>
      </c>
      <c r="Q155" s="456" t="str">
        <f t="shared" si="65"/>
        <v>= 0,00 * 1/1 =</v>
      </c>
      <c r="R155" s="456" t="str">
        <f t="shared" si="65"/>
        <v>= 0,00 * 1/1 =</v>
      </c>
      <c r="S155" s="27"/>
    </row>
    <row r="156" spans="1:19" s="52" customFormat="1">
      <c r="A156" s="26"/>
      <c r="B156" s="453">
        <f t="shared" si="53"/>
        <v>12</v>
      </c>
      <c r="C156" s="454"/>
      <c r="D156" s="454"/>
      <c r="E156" s="454"/>
      <c r="F156" s="457" t="s">
        <v>163</v>
      </c>
      <c r="G156" s="456" t="str">
        <f>"= "&amp;TEXT(G22,"#,00")&amp;IF($D56&gt;0," * "&amp;TEXT(G$10,"0,0000"),"")&amp;IF($E56&gt;0," * "&amp;G$8,"")&amp;" * "&amp;TEXT(G$4,"#0/#0")&amp;" ="</f>
        <v>= ,00 * 1,017162 * 1/1 =</v>
      </c>
      <c r="H156" s="456" t="str">
        <f t="shared" ref="H156:R156" si="66">"= "&amp;TEXT(H22,"#,00")&amp;IF($D56&gt;0," * "&amp;TEXT(H$10,"0,0000"),"")&amp;IF($E56&gt;0," * "&amp;H$8,"")&amp;" * "&amp;TEXT(H$4,"#0/#0")&amp;" ="</f>
        <v>= ,00 * 1,017162 * 1/1 =</v>
      </c>
      <c r="I156" s="456" t="str">
        <f t="shared" si="66"/>
        <v>= ,00 * 1,017162 * 1/1 =</v>
      </c>
      <c r="J156" s="456" t="str">
        <f t="shared" si="66"/>
        <v>= ,00 * 1,017162 * 1/1 =</v>
      </c>
      <c r="K156" s="456" t="str">
        <f t="shared" si="66"/>
        <v>= ,00 * 1,017162 * 1/1 =</v>
      </c>
      <c r="L156" s="456" t="str">
        <f t="shared" si="66"/>
        <v>= ,00 * 1,017162 * 1/1 =</v>
      </c>
      <c r="M156" s="456" t="str">
        <f t="shared" si="66"/>
        <v>= ,00 * 1,017162 * 1/1 =</v>
      </c>
      <c r="N156" s="456" t="str">
        <f t="shared" si="66"/>
        <v>= ,00 * 1,017162 * 1/1 =</v>
      </c>
      <c r="O156" s="456" t="str">
        <f t="shared" si="66"/>
        <v>= ,00 * 1,038 * 1/1 =</v>
      </c>
      <c r="P156" s="456" t="str">
        <f t="shared" si="66"/>
        <v>= ,00 * 1,038 * 1/1 =</v>
      </c>
      <c r="Q156" s="456" t="str">
        <f t="shared" si="66"/>
        <v>= ,00 * 1,038 * 1/1 =</v>
      </c>
      <c r="R156" s="456" t="str">
        <f t="shared" si="66"/>
        <v>= ,00 * 1,038 * 1/1 =</v>
      </c>
      <c r="S156" s="27"/>
    </row>
    <row r="157" spans="1:19" s="52" customFormat="1">
      <c r="A157" s="26"/>
      <c r="B157" s="453">
        <f t="shared" si="53"/>
        <v>13</v>
      </c>
      <c r="C157" s="454"/>
      <c r="D157" s="454"/>
      <c r="E157" s="454"/>
      <c r="F157" s="457" t="s">
        <v>97</v>
      </c>
      <c r="G157" s="456" t="str">
        <f>"= - "&amp;MAX(0,MIN(G23,G24*1))+G27&amp;" * "&amp;IF(G7="JA","4,62%","4,8%")&amp;" * SUM(Lin. 1 - Lin 12)"&amp;" * "&amp;TEXT(G$4,"#0/#0")&amp;" ="</f>
        <v>= - 0 * 4,62% * SUM(Lin. 1 - Lin 12) * 1/1 =</v>
      </c>
      <c r="H157" s="456" t="str">
        <f t="shared" ref="H157:R157" si="67">"= - "&amp;MAX(0,MIN(H23,H24*1))+H27&amp;" * "&amp;IF(H7="JA","4,62%","4,8%")&amp;" * SUM(Lin. 1 - Lin 12) ="</f>
        <v>= - 0 * 4,62% * SUM(Lin. 1 - Lin 12) =</v>
      </c>
      <c r="I157" s="456" t="str">
        <f t="shared" si="67"/>
        <v>= - 0 * 4,62% * SUM(Lin. 1 - Lin 12) =</v>
      </c>
      <c r="J157" s="456" t="str">
        <f t="shared" si="67"/>
        <v>= - 0 * 4,62% * SUM(Lin. 1 - Lin 12) =</v>
      </c>
      <c r="K157" s="456" t="str">
        <f t="shared" si="67"/>
        <v>= - 0 * 4,62% * SUM(Lin. 1 - Lin 12) =</v>
      </c>
      <c r="L157" s="456" t="str">
        <f t="shared" si="67"/>
        <v>= - 0 * 4,62% * SUM(Lin. 1 - Lin 12) =</v>
      </c>
      <c r="M157" s="456" t="str">
        <f t="shared" si="67"/>
        <v>= - 0 * 4,62% * SUM(Lin. 1 - Lin 12) =</v>
      </c>
      <c r="N157" s="456" t="str">
        <f t="shared" si="67"/>
        <v>= - 0 * 4,62% * SUM(Lin. 1 - Lin 12) =</v>
      </c>
      <c r="O157" s="456" t="str">
        <f t="shared" si="67"/>
        <v>= - 0 * 4,62% * SUM(Lin. 1 - Lin 12) =</v>
      </c>
      <c r="P157" s="456" t="str">
        <f t="shared" si="67"/>
        <v>= - 0 * 4,62% * SUM(Lin. 1 - Lin 12) =</v>
      </c>
      <c r="Q157" s="456" t="str">
        <f t="shared" si="67"/>
        <v>= - 0 * 4,62% * SUM(Lin. 1 - Lin 12) =</v>
      </c>
      <c r="R157" s="456" t="str">
        <f t="shared" si="67"/>
        <v>= - 0 * 4,62% * SUM(Lin. 1 - Lin 12) =</v>
      </c>
      <c r="S157" s="27"/>
    </row>
    <row r="158" spans="1:19" s="52" customFormat="1">
      <c r="A158" s="26"/>
      <c r="B158" s="453">
        <f t="shared" si="53"/>
        <v>14</v>
      </c>
      <c r="C158" s="454"/>
      <c r="D158" s="454"/>
      <c r="E158" s="454"/>
      <c r="F158" s="457" t="s">
        <v>189</v>
      </c>
      <c r="G158" s="456" t="str">
        <f>"= "&amp;IF(LEFT(G7)="N","( "&amp;G25&amp;" - "&amp;G10&amp;") * 4,8% * "&amp;G93&amp;" * "&amp;MAX((G23-G24),0)*G94,"( "&amp;G25&amp;" - "&amp;G10&amp;") * 4,62% * "&amp;G93&amp;" * "&amp;MAX((G23-G24),0))&amp;" ="</f>
        <v>= (  - ) * 4,62% * 0 * 0 =</v>
      </c>
      <c r="H158" s="456" t="str">
        <f t="shared" ref="H158:O158" si="68">"= "&amp;IF(LEFT(H7)="N","( "&amp;H25&amp;" - "&amp;H10&amp;") * 4,8% * "&amp;H93&amp;" * "&amp;MAX((H23-H24),0)*H94,"( "&amp;H25&amp;" - "&amp;H10&amp;") * 4,62% * "&amp;H93&amp;" * "&amp;MAX((H23-H24),0))&amp;" ="</f>
        <v>= ( 0 - 0) * 4,62% * 0 * 0 =</v>
      </c>
      <c r="I158" s="456" t="str">
        <f t="shared" si="68"/>
        <v>= ( 0 - 0) * 4,62% * 0 * 5 =</v>
      </c>
      <c r="J158" s="456" t="str">
        <f t="shared" si="68"/>
        <v>= ( 0 - 0) * 4,62% * 0 * 0 =</v>
      </c>
      <c r="K158" s="456" t="str">
        <f t="shared" si="68"/>
        <v>= ( 0 - 0) * 4,62% * 0 * 0 =</v>
      </c>
      <c r="L158" s="456" t="str">
        <f t="shared" si="68"/>
        <v>= ( 0 - 0) * 4,62% * 0 * 0 =</v>
      </c>
      <c r="M158" s="456" t="str">
        <f t="shared" si="68"/>
        <v>= ( 0 - 0) * 4,62% * 0 * 5 =</v>
      </c>
      <c r="N158" s="456" t="str">
        <f t="shared" si="68"/>
        <v>= ( 0 - 0) * 4,62% * 0 * 0 =</v>
      </c>
      <c r="O158" s="456" t="str">
        <f t="shared" si="68"/>
        <v>= ( 0 - 0) * 4,62% * 0 * 0 =</v>
      </c>
      <c r="P158" s="456" t="str">
        <f>"= "&amp;IF(LEFT(P7)="N","( "&amp;ROUND(P26,4)&amp;" - "&amp;P10&amp;") * 4,8% * "&amp;P93&amp;" * "&amp;MAX((P23-P24),0)*P94,"( "&amp;ROUND(P26,4)&amp;" - "&amp;P10&amp;") * 4,62% * "&amp;P93&amp;" * "&amp;MAX((P23-P24),0))&amp;" ="</f>
        <v>= ( 0 - 0) * 4,62% * 0 * 0,0000001 =</v>
      </c>
      <c r="Q158" s="456" t="str">
        <f t="shared" ref="Q158:R158" si="69">"= "&amp;IF(LEFT(Q7)="N","( "&amp;ROUND(Q26,4)&amp;" - "&amp;Q10&amp;") * 4,8% * "&amp;Q93&amp;" * "&amp;MAX((Q23-Q24),0)*Q94,"( "&amp;ROUND(Q26,4)&amp;" - "&amp;Q10&amp;") * 4,62% * "&amp;Q93&amp;" * "&amp;MAX((Q23-Q24),0))&amp;" ="</f>
        <v>= ( 0 - 0) * 4,62% * 0 * 0 =</v>
      </c>
      <c r="R158" s="456" t="str">
        <f t="shared" si="69"/>
        <v>= ( 0 - 0) * 4,62% * 0 * 15 =</v>
      </c>
      <c r="S158" s="27"/>
    </row>
    <row r="159" spans="1:19" s="52" customFormat="1">
      <c r="A159" s="26"/>
      <c r="B159" s="453">
        <f t="shared" si="53"/>
        <v>15</v>
      </c>
      <c r="C159" s="454"/>
      <c r="D159" s="454"/>
      <c r="E159" s="454"/>
      <c r="F159" s="457" t="s">
        <v>82</v>
      </c>
      <c r="G159" s="456" t="str">
        <f>SUBSTITUTE(TRIM("=SUM("&amp;MAX(G33-8000,0)&amp;" "&amp;G34&amp;" "&amp;G35&amp;" "&amp;G36&amp;" "&amp;G37&amp;" "&amp;G39&amp;" "&amp;G40&amp;" "&amp;G41&amp;" "&amp;G42&amp;" "&amp;G43&amp;")")," ","; ")&amp;" ="</f>
        <v>=SUM(0; ) =</v>
      </c>
      <c r="H159" s="456" t="str">
        <f t="shared" ref="H159:R159" si="70">SUBSTITUTE(TRIM("=SUM("&amp;MAX(H33-8000,0)&amp;" "&amp;H34&amp;" "&amp;H35&amp;" "&amp;H36&amp;" "&amp;H37&amp;" "&amp;H39&amp;" "&amp;H40&amp;" "&amp;H41&amp;" "&amp;H42&amp;" "&amp;H43&amp;")")," ","; ")&amp;" ="</f>
        <v>=SUM(0; ) =</v>
      </c>
      <c r="I159" s="456" t="str">
        <f t="shared" si="70"/>
        <v>=SUM(0; ) =</v>
      </c>
      <c r="J159" s="456" t="str">
        <f t="shared" si="70"/>
        <v>=SUM(0; ) =</v>
      </c>
      <c r="K159" s="456" t="str">
        <f t="shared" si="70"/>
        <v>=SUM(0; ) =</v>
      </c>
      <c r="L159" s="456" t="str">
        <f t="shared" si="70"/>
        <v>=SUM(0; ) =</v>
      </c>
      <c r="M159" s="456" t="str">
        <f t="shared" si="70"/>
        <v>=SUM(0; ) =</v>
      </c>
      <c r="N159" s="456" t="str">
        <f t="shared" si="70"/>
        <v>=SUM(0; ) =</v>
      </c>
      <c r="O159" s="456" t="str">
        <f t="shared" si="70"/>
        <v>=SUM(0; ) =</v>
      </c>
      <c r="P159" s="456" t="str">
        <f t="shared" si="70"/>
        <v>=SUM(0; ) =</v>
      </c>
      <c r="Q159" s="456" t="str">
        <f t="shared" si="70"/>
        <v>=SUM(0; ) =</v>
      </c>
      <c r="R159" s="456" t="str">
        <f t="shared" si="70"/>
        <v>=SUM(0; ) =</v>
      </c>
      <c r="S159" s="27"/>
    </row>
    <row r="160" spans="1:19" s="52" customFormat="1">
      <c r="A160" s="26"/>
      <c r="B160" s="453">
        <f t="shared" si="53"/>
        <v>16</v>
      </c>
      <c r="C160" s="454"/>
      <c r="D160" s="454"/>
      <c r="E160" s="454"/>
      <c r="F160" s="458" t="s">
        <v>1</v>
      </c>
      <c r="G160" s="456" t="str">
        <f>SUBSTITUTE(TRIM("=SUM("&amp;G30&amp;" "&amp;G31&amp;" "&amp;G32&amp;" "&amp;MIN(G33,8000)&amp;")")," ","; ")&amp;" ="</f>
        <v>=SUM(; 8000) =</v>
      </c>
      <c r="H160" s="456" t="str">
        <f t="shared" ref="H160:R160" si="71">SUBSTITUTE(TRIM("=SUM("&amp;H30&amp;" "&amp;H31&amp;" "&amp;H32&amp;" "&amp;MIN(H33,8000)&amp;")")," ","; ")&amp;" ="</f>
        <v>=SUM(; 8000) =</v>
      </c>
      <c r="I160" s="456" t="str">
        <f t="shared" si="71"/>
        <v>=SUM(; 8000) =</v>
      </c>
      <c r="J160" s="456" t="str">
        <f t="shared" si="71"/>
        <v>=SUM(; 8000) =</v>
      </c>
      <c r="K160" s="456" t="str">
        <f t="shared" si="71"/>
        <v>=SUM(; 8000) =</v>
      </c>
      <c r="L160" s="456" t="str">
        <f t="shared" si="71"/>
        <v>=SUM(; 8000) =</v>
      </c>
      <c r="M160" s="456" t="str">
        <f t="shared" si="71"/>
        <v>=SUM(; 8000) =</v>
      </c>
      <c r="N160" s="456" t="str">
        <f t="shared" si="71"/>
        <v>=SUM(; 8000) =</v>
      </c>
      <c r="O160" s="456" t="str">
        <f t="shared" si="71"/>
        <v>=SUM(; 8000) =</v>
      </c>
      <c r="P160" s="456" t="str">
        <f t="shared" si="71"/>
        <v>=SUM(; 8000) =</v>
      </c>
      <c r="Q160" s="456" t="str">
        <f t="shared" si="71"/>
        <v>=SUM(; 8000) =</v>
      </c>
      <c r="R160" s="456" t="str">
        <f t="shared" si="71"/>
        <v>=SUM(; 8000) =</v>
      </c>
      <c r="S160" s="27"/>
    </row>
    <row r="161" spans="1:19" s="52" customFormat="1">
      <c r="A161" s="26"/>
      <c r="B161" s="453">
        <f t="shared" si="53"/>
        <v>17</v>
      </c>
      <c r="C161" s="454"/>
      <c r="D161" s="454"/>
      <c r="E161" s="454"/>
      <c r="F161" s="459" t="s">
        <v>39</v>
      </c>
      <c r="G161" s="456"/>
      <c r="H161" s="456"/>
      <c r="I161" s="456"/>
      <c r="J161" s="456"/>
      <c r="K161" s="456"/>
      <c r="L161" s="456"/>
      <c r="M161" s="456"/>
      <c r="N161" s="456"/>
      <c r="O161" s="456"/>
      <c r="P161" s="456"/>
      <c r="Q161" s="456"/>
      <c r="R161" s="456"/>
      <c r="S161" s="27"/>
    </row>
    <row r="162" spans="1:19" s="52" customFormat="1">
      <c r="A162" s="26"/>
      <c r="B162" s="453">
        <f t="shared" si="53"/>
        <v>18</v>
      </c>
      <c r="C162" s="454"/>
      <c r="D162" s="454"/>
      <c r="E162" s="454"/>
      <c r="F162" s="455" t="s">
        <v>229</v>
      </c>
      <c r="G162" s="456" t="e">
        <f t="shared" ref="G162:R162" si="72">"= "&amp;ROUND(VLOOKUP(G11,Skalalontabel12,7,0)*G$8,0)&amp;" / 12  * "&amp;TEXT(G$10,"0,0000")&amp;" * "&amp;G5&amp;" / 100 / 3 ="</f>
        <v>#N/A</v>
      </c>
      <c r="H162" s="456" t="e">
        <f t="shared" si="72"/>
        <v>#N/A</v>
      </c>
      <c r="I162" s="456" t="e">
        <f t="shared" si="72"/>
        <v>#N/A</v>
      </c>
      <c r="J162" s="456" t="e">
        <f t="shared" si="72"/>
        <v>#N/A</v>
      </c>
      <c r="K162" s="456" t="e">
        <f t="shared" si="72"/>
        <v>#N/A</v>
      </c>
      <c r="L162" s="456" t="e">
        <f t="shared" si="72"/>
        <v>#N/A</v>
      </c>
      <c r="M162" s="456" t="e">
        <f t="shared" si="72"/>
        <v>#N/A</v>
      </c>
      <c r="N162" s="456" t="e">
        <f t="shared" si="72"/>
        <v>#N/A</v>
      </c>
      <c r="O162" s="456" t="e">
        <f t="shared" si="72"/>
        <v>#N/A</v>
      </c>
      <c r="P162" s="456" t="e">
        <f t="shared" si="72"/>
        <v>#N/A</v>
      </c>
      <c r="Q162" s="456" t="e">
        <f t="shared" si="72"/>
        <v>#N/A</v>
      </c>
      <c r="R162" s="456" t="e">
        <f t="shared" si="72"/>
        <v>#N/A</v>
      </c>
      <c r="S162" s="27"/>
    </row>
    <row r="163" spans="1:19" s="52" customFormat="1">
      <c r="A163" s="26"/>
      <c r="B163" s="453">
        <f t="shared" si="53"/>
        <v>19</v>
      </c>
      <c r="C163" s="454"/>
      <c r="D163" s="454"/>
      <c r="E163" s="454"/>
      <c r="F163" s="457" t="s">
        <v>191</v>
      </c>
      <c r="G163" s="456" t="str">
        <f>IF($C46&gt;0,"= "&amp;G46&amp;" * "&amp;G$5&amp;" / 100 / 3 =")</f>
        <v>= 0 *  / 100 / 3 =</v>
      </c>
      <c r="H163" s="456" t="str">
        <f t="shared" ref="H163:R171" si="73">IF($C46&gt;0,H46&amp;" * "&amp;H$5&amp;" / 100 / 3 =")</f>
        <v>0 * 0 / 100 / 3 =</v>
      </c>
      <c r="I163" s="456" t="str">
        <f t="shared" si="73"/>
        <v>0 * 0 / 100 / 3 =</v>
      </c>
      <c r="J163" s="456" t="str">
        <f t="shared" si="73"/>
        <v>0 * 0 / 100 / 3 =</v>
      </c>
      <c r="K163" s="456" t="str">
        <f t="shared" si="73"/>
        <v>0 * 0 / 100 / 3 =</v>
      </c>
      <c r="L163" s="456" t="str">
        <f t="shared" si="73"/>
        <v>0 * 0 / 100 / 3 =</v>
      </c>
      <c r="M163" s="456" t="str">
        <f t="shared" si="73"/>
        <v>0 * 0 / 100 / 3 =</v>
      </c>
      <c r="N163" s="456" t="str">
        <f t="shared" si="73"/>
        <v>0 * 0 / 100 / 3 =</v>
      </c>
      <c r="O163" s="456" t="str">
        <f t="shared" si="73"/>
        <v>0 * 0 / 100 / 3 =</v>
      </c>
      <c r="P163" s="456" t="str">
        <f t="shared" si="73"/>
        <v>0 * 0 / 100 / 3 =</v>
      </c>
      <c r="Q163" s="456" t="str">
        <f t="shared" si="73"/>
        <v>0 * 0 / 100 / 3 =</v>
      </c>
      <c r="R163" s="456" t="str">
        <f t="shared" si="73"/>
        <v>0 * 0 / 100 / 3 =</v>
      </c>
      <c r="S163" s="27"/>
    </row>
    <row r="164" spans="1:19" s="52" customFormat="1">
      <c r="A164" s="26"/>
      <c r="B164" s="453">
        <f t="shared" si="53"/>
        <v>20</v>
      </c>
      <c r="C164" s="454"/>
      <c r="D164" s="454"/>
      <c r="E164" s="454"/>
      <c r="F164" s="457" t="s">
        <v>38</v>
      </c>
      <c r="G164" s="456" t="str">
        <f>IF($C47&gt;0,"= "&amp;G47&amp;" * "&amp;G$5&amp;" / 100 / 3 =")</f>
        <v>= 0 *  / 100 / 3 =</v>
      </c>
      <c r="H164" s="456" t="str">
        <f t="shared" si="73"/>
        <v>0 * 0 / 100 / 3 =</v>
      </c>
      <c r="I164" s="456" t="str">
        <f t="shared" si="73"/>
        <v>0 * 0 / 100 / 3 =</v>
      </c>
      <c r="J164" s="456" t="str">
        <f t="shared" si="73"/>
        <v>0 * 0 / 100 / 3 =</v>
      </c>
      <c r="K164" s="456" t="str">
        <f t="shared" si="73"/>
        <v>0 * 0 / 100 / 3 =</v>
      </c>
      <c r="L164" s="456" t="str">
        <f t="shared" si="73"/>
        <v>0 * 0 / 100 / 3 =</v>
      </c>
      <c r="M164" s="456" t="str">
        <f t="shared" si="73"/>
        <v>0 * 0 / 100 / 3 =</v>
      </c>
      <c r="N164" s="456" t="str">
        <f t="shared" si="73"/>
        <v>0 * 0 / 100 / 3 =</v>
      </c>
      <c r="O164" s="456" t="str">
        <f t="shared" si="73"/>
        <v>0 * 0 / 100 / 3 =</v>
      </c>
      <c r="P164" s="456" t="str">
        <f t="shared" si="73"/>
        <v>0 * 0 / 100 / 3 =</v>
      </c>
      <c r="Q164" s="456" t="str">
        <f t="shared" si="73"/>
        <v>0 * 0 / 100 / 3 =</v>
      </c>
      <c r="R164" s="456" t="str">
        <f t="shared" si="73"/>
        <v>0 * 0 / 100 / 3 =</v>
      </c>
      <c r="S164" s="27"/>
    </row>
    <row r="165" spans="1:19" s="52" customFormat="1">
      <c r="A165" s="26"/>
      <c r="B165" s="453">
        <f t="shared" si="53"/>
        <v>21</v>
      </c>
      <c r="C165" s="454"/>
      <c r="D165" s="454"/>
      <c r="E165" s="454"/>
      <c r="F165" s="457" t="s">
        <v>85</v>
      </c>
      <c r="G165" s="456" t="str">
        <f t="shared" ref="G165:G171" si="74">IF($C48&gt;0,"= "&amp;G48&amp;" * "&amp;G$5&amp;" / 100 / 3 =")</f>
        <v>= 0 *  / 100 / 3 =</v>
      </c>
      <c r="H165" s="456" t="str">
        <f t="shared" si="73"/>
        <v>0 * 0 / 100 / 3 =</v>
      </c>
      <c r="I165" s="456" t="str">
        <f t="shared" si="73"/>
        <v>0 * 0 / 100 / 3 =</v>
      </c>
      <c r="J165" s="456" t="str">
        <f t="shared" si="73"/>
        <v>0 * 0 / 100 / 3 =</v>
      </c>
      <c r="K165" s="456" t="str">
        <f t="shared" si="73"/>
        <v>0 * 0 / 100 / 3 =</v>
      </c>
      <c r="L165" s="456" t="str">
        <f t="shared" si="73"/>
        <v>0 * 0 / 100 / 3 =</v>
      </c>
      <c r="M165" s="456" t="str">
        <f t="shared" si="73"/>
        <v>0 * 0 / 100 / 3 =</v>
      </c>
      <c r="N165" s="456" t="str">
        <f t="shared" si="73"/>
        <v>0 * 0 / 100 / 3 =</v>
      </c>
      <c r="O165" s="456" t="str">
        <f t="shared" si="73"/>
        <v>0 * 0 / 100 / 3 =</v>
      </c>
      <c r="P165" s="456" t="str">
        <f t="shared" si="73"/>
        <v>0 * 0 / 100 / 3 =</v>
      </c>
      <c r="Q165" s="456" t="str">
        <f t="shared" si="73"/>
        <v>0 * 0 / 100 / 3 =</v>
      </c>
      <c r="R165" s="456" t="str">
        <f t="shared" si="73"/>
        <v>0 * 0 / 100 / 3 =</v>
      </c>
      <c r="S165" s="27"/>
    </row>
    <row r="166" spans="1:19" s="52" customFormat="1">
      <c r="A166" s="26"/>
      <c r="B166" s="453">
        <f t="shared" si="53"/>
        <v>22</v>
      </c>
      <c r="C166" s="454"/>
      <c r="D166" s="454"/>
      <c r="E166" s="454"/>
      <c r="F166" s="457" t="s">
        <v>86</v>
      </c>
      <c r="G166" s="456" t="str">
        <f t="shared" si="74"/>
        <v>= 0 *  / 100 / 3 =</v>
      </c>
      <c r="H166" s="456" t="str">
        <f t="shared" si="73"/>
        <v>0 * 0 / 100 / 3 =</v>
      </c>
      <c r="I166" s="456" t="str">
        <f t="shared" si="73"/>
        <v>0 * 0 / 100 / 3 =</v>
      </c>
      <c r="J166" s="456" t="str">
        <f t="shared" si="73"/>
        <v>0 * 0 / 100 / 3 =</v>
      </c>
      <c r="K166" s="456" t="str">
        <f t="shared" si="73"/>
        <v>0 * 0 / 100 / 3 =</v>
      </c>
      <c r="L166" s="456" t="str">
        <f t="shared" si="73"/>
        <v>0 * 0 / 100 / 3 =</v>
      </c>
      <c r="M166" s="456" t="str">
        <f t="shared" si="73"/>
        <v>0 * 0 / 100 / 3 =</v>
      </c>
      <c r="N166" s="456" t="str">
        <f t="shared" si="73"/>
        <v>0 * 0 / 100 / 3 =</v>
      </c>
      <c r="O166" s="456" t="str">
        <f t="shared" si="73"/>
        <v>0 * 0 / 100 / 3 =</v>
      </c>
      <c r="P166" s="456" t="str">
        <f t="shared" si="73"/>
        <v>0 * 0 / 100 / 3 =</v>
      </c>
      <c r="Q166" s="456" t="str">
        <f t="shared" si="73"/>
        <v>0 * 0 / 100 / 3 =</v>
      </c>
      <c r="R166" s="456" t="str">
        <f t="shared" si="73"/>
        <v>0 * 0 / 100 / 3 =</v>
      </c>
      <c r="S166" s="27"/>
    </row>
    <row r="167" spans="1:19" s="52" customFormat="1">
      <c r="A167" s="26"/>
      <c r="B167" s="453">
        <f t="shared" si="53"/>
        <v>23</v>
      </c>
      <c r="C167" s="454"/>
      <c r="D167" s="454"/>
      <c r="E167" s="454"/>
      <c r="F167" s="457" t="s">
        <v>19</v>
      </c>
      <c r="G167" s="456" t="str">
        <f t="shared" si="74"/>
        <v>= 0 *  / 100 / 3 =</v>
      </c>
      <c r="H167" s="456" t="str">
        <f t="shared" si="73"/>
        <v>0 * 0 / 100 / 3 =</v>
      </c>
      <c r="I167" s="456" t="str">
        <f t="shared" si="73"/>
        <v>0 * 0 / 100 / 3 =</v>
      </c>
      <c r="J167" s="456" t="str">
        <f t="shared" si="73"/>
        <v>0 * 0 / 100 / 3 =</v>
      </c>
      <c r="K167" s="456" t="str">
        <f t="shared" si="73"/>
        <v>0 * 0 / 100 / 3 =</v>
      </c>
      <c r="L167" s="456" t="str">
        <f t="shared" si="73"/>
        <v>0 * 0 / 100 / 3 =</v>
      </c>
      <c r="M167" s="456" t="str">
        <f t="shared" si="73"/>
        <v>0 * 0 / 100 / 3 =</v>
      </c>
      <c r="N167" s="456" t="str">
        <f t="shared" si="73"/>
        <v>0 * 0 / 100 / 3 =</v>
      </c>
      <c r="O167" s="456" t="str">
        <f t="shared" si="73"/>
        <v>0 * 0 / 100 / 3 =</v>
      </c>
      <c r="P167" s="456" t="str">
        <f t="shared" si="73"/>
        <v>0 * 0 / 100 / 3 =</v>
      </c>
      <c r="Q167" s="456" t="str">
        <f t="shared" si="73"/>
        <v>0 * 0 / 100 / 3 =</v>
      </c>
      <c r="R167" s="456" t="str">
        <f t="shared" si="73"/>
        <v>0 * 0 / 100 / 3 =</v>
      </c>
      <c r="S167" s="27"/>
    </row>
    <row r="168" spans="1:19" s="52" customFormat="1">
      <c r="A168" s="26"/>
      <c r="B168" s="453">
        <f t="shared" si="53"/>
        <v>24</v>
      </c>
      <c r="C168" s="454"/>
      <c r="D168" s="454"/>
      <c r="E168" s="454"/>
      <c r="F168" s="457" t="s">
        <v>20</v>
      </c>
      <c r="G168" s="456" t="str">
        <f t="shared" si="74"/>
        <v>= 0 *  / 100 / 3 =</v>
      </c>
      <c r="H168" s="456" t="str">
        <f t="shared" si="73"/>
        <v>0 * 0 / 100 / 3 =</v>
      </c>
      <c r="I168" s="456" t="str">
        <f t="shared" si="73"/>
        <v>0 * 0 / 100 / 3 =</v>
      </c>
      <c r="J168" s="456" t="str">
        <f t="shared" si="73"/>
        <v>0 * 0 / 100 / 3 =</v>
      </c>
      <c r="K168" s="456" t="str">
        <f t="shared" si="73"/>
        <v>0 * 0 / 100 / 3 =</v>
      </c>
      <c r="L168" s="456" t="str">
        <f t="shared" si="73"/>
        <v>0 * 0 / 100 / 3 =</v>
      </c>
      <c r="M168" s="456" t="str">
        <f t="shared" si="73"/>
        <v>0 * 0 / 100 / 3 =</v>
      </c>
      <c r="N168" s="456" t="str">
        <f t="shared" si="73"/>
        <v>0 * 0 / 100 / 3 =</v>
      </c>
      <c r="O168" s="456" t="str">
        <f t="shared" si="73"/>
        <v>0 * 0 / 100 / 3 =</v>
      </c>
      <c r="P168" s="456" t="str">
        <f t="shared" si="73"/>
        <v>0 * 0 / 100 / 3 =</v>
      </c>
      <c r="Q168" s="456" t="str">
        <f t="shared" si="73"/>
        <v>0 * 0 / 100 / 3 =</v>
      </c>
      <c r="R168" s="456" t="str">
        <f t="shared" si="73"/>
        <v>0 * 0 / 100 / 3 =</v>
      </c>
      <c r="S168" s="27"/>
    </row>
    <row r="169" spans="1:19" s="52" customFormat="1">
      <c r="A169" s="26"/>
      <c r="B169" s="453">
        <f t="shared" si="53"/>
        <v>25</v>
      </c>
      <c r="C169" s="454"/>
      <c r="D169" s="454"/>
      <c r="E169" s="454"/>
      <c r="F169" s="457" t="s">
        <v>21</v>
      </c>
      <c r="G169" s="456" t="str">
        <f t="shared" si="74"/>
        <v>= 0 *  / 100 / 3 =</v>
      </c>
      <c r="H169" s="456" t="str">
        <f t="shared" si="73"/>
        <v>0 * 0 / 100 / 3 =</v>
      </c>
      <c r="I169" s="456" t="str">
        <f t="shared" si="73"/>
        <v>0 * 0 / 100 / 3 =</v>
      </c>
      <c r="J169" s="456" t="str">
        <f t="shared" si="73"/>
        <v>0 * 0 / 100 / 3 =</v>
      </c>
      <c r="K169" s="456" t="str">
        <f t="shared" si="73"/>
        <v>0 * 0 / 100 / 3 =</v>
      </c>
      <c r="L169" s="456" t="str">
        <f t="shared" si="73"/>
        <v>0 * 0 / 100 / 3 =</v>
      </c>
      <c r="M169" s="456" t="str">
        <f t="shared" si="73"/>
        <v>0 * 0 / 100 / 3 =</v>
      </c>
      <c r="N169" s="456" t="str">
        <f t="shared" si="73"/>
        <v>0 * 0 / 100 / 3 =</v>
      </c>
      <c r="O169" s="456" t="str">
        <f t="shared" si="73"/>
        <v>0 * 0 / 100 / 3 =</v>
      </c>
      <c r="P169" s="456" t="str">
        <f t="shared" si="73"/>
        <v>0 * 0 / 100 / 3 =</v>
      </c>
      <c r="Q169" s="456" t="str">
        <f t="shared" si="73"/>
        <v>0 * 0 / 100 / 3 =</v>
      </c>
      <c r="R169" s="456" t="str">
        <f t="shared" si="73"/>
        <v>0 * 0 / 100 / 3 =</v>
      </c>
      <c r="S169" s="27"/>
    </row>
    <row r="170" spans="1:19" s="52" customFormat="1">
      <c r="A170" s="26"/>
      <c r="B170" s="453">
        <f t="shared" si="53"/>
        <v>26</v>
      </c>
      <c r="C170" s="454"/>
      <c r="D170" s="454"/>
      <c r="E170" s="454"/>
      <c r="F170" s="457" t="s">
        <v>22</v>
      </c>
      <c r="G170" s="456" t="str">
        <f t="shared" si="74"/>
        <v>= 0 *  / 100 / 3 =</v>
      </c>
      <c r="H170" s="456" t="str">
        <f t="shared" si="73"/>
        <v>0 * 0 / 100 / 3 =</v>
      </c>
      <c r="I170" s="456" t="str">
        <f t="shared" si="73"/>
        <v>0 * 0 / 100 / 3 =</v>
      </c>
      <c r="J170" s="456" t="str">
        <f t="shared" si="73"/>
        <v>0 * 0 / 100 / 3 =</v>
      </c>
      <c r="K170" s="456" t="str">
        <f t="shared" si="73"/>
        <v>0 * 0 / 100 / 3 =</v>
      </c>
      <c r="L170" s="456" t="str">
        <f t="shared" si="73"/>
        <v>0 * 0 / 100 / 3 =</v>
      </c>
      <c r="M170" s="456" t="str">
        <f t="shared" si="73"/>
        <v>0 * 0 / 100 / 3 =</v>
      </c>
      <c r="N170" s="456" t="str">
        <f t="shared" si="73"/>
        <v>0 * 0 / 100 / 3 =</v>
      </c>
      <c r="O170" s="456" t="str">
        <f t="shared" si="73"/>
        <v>0 * 0 / 100 / 3 =</v>
      </c>
      <c r="P170" s="456" t="str">
        <f t="shared" si="73"/>
        <v>0 * 0 / 100 / 3 =</v>
      </c>
      <c r="Q170" s="456" t="str">
        <f t="shared" si="73"/>
        <v>0 * 0 / 100 / 3 =</v>
      </c>
      <c r="R170" s="456" t="str">
        <f t="shared" si="73"/>
        <v>0 * 0 / 100 / 3 =</v>
      </c>
      <c r="S170" s="27"/>
    </row>
    <row r="171" spans="1:19" s="52" customFormat="1">
      <c r="A171" s="26"/>
      <c r="B171" s="453">
        <f t="shared" si="53"/>
        <v>27</v>
      </c>
      <c r="C171" s="454"/>
      <c r="D171" s="454"/>
      <c r="E171" s="454"/>
      <c r="F171" s="457" t="s">
        <v>0</v>
      </c>
      <c r="G171" s="456" t="str">
        <f t="shared" si="74"/>
        <v>= 0 *  / 100 / 3 =</v>
      </c>
      <c r="H171" s="456" t="str">
        <f t="shared" si="73"/>
        <v>0 * 0 / 100 / 3 =</v>
      </c>
      <c r="I171" s="456" t="str">
        <f t="shared" si="73"/>
        <v>0 * 0 / 100 / 3 =</v>
      </c>
      <c r="J171" s="456" t="str">
        <f t="shared" si="73"/>
        <v>0 * 0 / 100 / 3 =</v>
      </c>
      <c r="K171" s="456" t="str">
        <f t="shared" si="73"/>
        <v>0 * 0 / 100 / 3 =</v>
      </c>
      <c r="L171" s="456" t="str">
        <f t="shared" si="73"/>
        <v>0 * 0 / 100 / 3 =</v>
      </c>
      <c r="M171" s="456" t="str">
        <f t="shared" si="73"/>
        <v>0 * 0 / 100 / 3 =</v>
      </c>
      <c r="N171" s="456" t="str">
        <f t="shared" si="73"/>
        <v>0 * 0 / 100 / 3 =</v>
      </c>
      <c r="O171" s="456" t="str">
        <f t="shared" si="73"/>
        <v>0 * 0 / 100 / 3 =</v>
      </c>
      <c r="P171" s="456" t="str">
        <f t="shared" si="73"/>
        <v>0 * 0 / 100 / 3 =</v>
      </c>
      <c r="Q171" s="456" t="str">
        <f t="shared" si="73"/>
        <v>0 * 0 / 100 / 3 =</v>
      </c>
      <c r="R171" s="456" t="str">
        <f t="shared" si="73"/>
        <v>0 * 0 / 100 / 3 =</v>
      </c>
      <c r="S171" s="27"/>
    </row>
    <row r="172" spans="1:19" s="52" customFormat="1">
      <c r="A172" s="26"/>
      <c r="B172" s="453">
        <f t="shared" si="53"/>
        <v>28</v>
      </c>
      <c r="C172" s="454"/>
      <c r="D172" s="454"/>
      <c r="E172" s="454"/>
      <c r="F172" s="457" t="s">
        <v>96</v>
      </c>
      <c r="G172" s="456" t="str">
        <f>"= "&amp;G57&amp;" * "&amp;G$5&amp;" / 100 / 3 ="</f>
        <v>= 0 *  / 100 / 3 =</v>
      </c>
      <c r="H172" s="456" t="str">
        <f t="shared" ref="H172:R173" si="75">"= "&amp;H57&amp;" * "&amp;H$5&amp;" / 100 / 3 ="</f>
        <v>= 0 * 0 / 100 / 3 =</v>
      </c>
      <c r="I172" s="456" t="str">
        <f t="shared" si="75"/>
        <v>= 0 * 0 / 100 / 3 =</v>
      </c>
      <c r="J172" s="456" t="str">
        <f t="shared" si="75"/>
        <v>= 0 * 0 / 100 / 3 =</v>
      </c>
      <c r="K172" s="456" t="str">
        <f t="shared" si="75"/>
        <v>= 0 * 0 / 100 / 3 =</v>
      </c>
      <c r="L172" s="456" t="str">
        <f t="shared" si="75"/>
        <v>= 0 * 0 / 100 / 3 =</v>
      </c>
      <c r="M172" s="456" t="str">
        <f t="shared" si="75"/>
        <v>= 0 * 0 / 100 / 3 =</v>
      </c>
      <c r="N172" s="456" t="str">
        <f t="shared" si="75"/>
        <v>= 0 * 0 / 100 / 3 =</v>
      </c>
      <c r="O172" s="456" t="str">
        <f t="shared" si="75"/>
        <v>= 0 * 0 / 100 / 3 =</v>
      </c>
      <c r="P172" s="456" t="str">
        <f t="shared" si="75"/>
        <v>= 0 * 0 / 100 / 3 =</v>
      </c>
      <c r="Q172" s="456" t="str">
        <f t="shared" si="75"/>
        <v>= 0 * 0 / 100 / 3 =</v>
      </c>
      <c r="R172" s="456" t="str">
        <f t="shared" si="75"/>
        <v>= 0 * 0 / 100 / 3 =</v>
      </c>
      <c r="S172" s="27"/>
    </row>
    <row r="173" spans="1:19" s="52" customFormat="1">
      <c r="A173" s="26"/>
      <c r="B173" s="453">
        <f t="shared" si="53"/>
        <v>29</v>
      </c>
      <c r="C173" s="454"/>
      <c r="D173" s="454"/>
      <c r="E173" s="454"/>
      <c r="F173" s="460" t="s">
        <v>12</v>
      </c>
      <c r="G173" s="456" t="str">
        <f>"= "&amp;G58&amp;" * "&amp;G$5&amp;" / 100 / 3 ="</f>
        <v>= 0 *  / 100 / 3 =</v>
      </c>
      <c r="H173" s="456" t="str">
        <f t="shared" si="75"/>
        <v>= 0 * 0 / 100 / 3 =</v>
      </c>
      <c r="I173" s="456" t="str">
        <f t="shared" si="75"/>
        <v>= 0 * 0 / 100 / 3 =</v>
      </c>
      <c r="J173" s="456" t="str">
        <f t="shared" si="75"/>
        <v>= 0 * 0 / 100 / 3 =</v>
      </c>
      <c r="K173" s="456" t="str">
        <f t="shared" si="75"/>
        <v>= 0 * 0 / 100 / 3 =</v>
      </c>
      <c r="L173" s="456" t="str">
        <f t="shared" si="75"/>
        <v>= 0 * 0 / 100 / 3 =</v>
      </c>
      <c r="M173" s="456" t="str">
        <f t="shared" si="75"/>
        <v>= 0 * 0 / 100 / 3 =</v>
      </c>
      <c r="N173" s="456" t="str">
        <f t="shared" si="75"/>
        <v>= 0 * 0 / 100 / 3 =</v>
      </c>
      <c r="O173" s="456" t="str">
        <f t="shared" si="75"/>
        <v>= 0 * 0 / 100 / 3 =</v>
      </c>
      <c r="P173" s="456" t="str">
        <f t="shared" si="75"/>
        <v>= 0 * 0 / 100 / 3 =</v>
      </c>
      <c r="Q173" s="456" t="str">
        <f t="shared" si="75"/>
        <v>= 0 * 0 / 100 / 3 =</v>
      </c>
      <c r="R173" s="456" t="str">
        <f t="shared" si="75"/>
        <v>= 0 * 0 / 100 / 3 =</v>
      </c>
      <c r="S173" s="27"/>
    </row>
    <row r="174" spans="1:19" s="52" customFormat="1">
      <c r="A174" s="26"/>
      <c r="B174" s="453">
        <f t="shared" si="53"/>
        <v>30</v>
      </c>
      <c r="C174" s="454"/>
      <c r="D174" s="454"/>
      <c r="E174" s="454"/>
      <c r="F174" s="458" t="s">
        <v>192</v>
      </c>
      <c r="G174" s="456" t="str">
        <f>SUBSTITUTE(TRIM("=SUM("&amp;IF($C39&lt;&gt;"",G39&amp;" ","")&amp;IF($C40&lt;&gt;"",G40&amp;" ","")&amp;IF($C41&lt;&gt;"",G41&amp;" ","")&amp;IF($C42&lt;&gt;"",G42&amp;" ","")&amp;IF($C43&lt;&gt;"",G43,"")&amp;")")," ","; ")&amp;" * "&amp;G5&amp;" / 100 / 3 ="</f>
        <v>=SUM() *  / 100 / 3 =</v>
      </c>
      <c r="H174" s="456" t="str">
        <f t="shared" ref="H174:R174" si="76">SUBSTITUTE(TRIM("=SUM("&amp;IF($C39&lt;&gt;"",H39&amp;" ","")&amp;IF($C40&lt;&gt;"",H40&amp;" ","")&amp;IF($C41&lt;&gt;"",H41&amp;" ","")&amp;IF($C42&lt;&gt;"",H42&amp;" ","")&amp;IF($C43&lt;&gt;"",H43,"")&amp;")")," ","; ")&amp;" * "&amp;H5&amp;" / 100 / 3 ="</f>
        <v>=SUM() * 0 / 100 / 3 =</v>
      </c>
      <c r="I174" s="456" t="str">
        <f t="shared" si="76"/>
        <v>=SUM() * 0 / 100 / 3 =</v>
      </c>
      <c r="J174" s="456" t="str">
        <f t="shared" si="76"/>
        <v>=SUM() * 0 / 100 / 3 =</v>
      </c>
      <c r="K174" s="456" t="str">
        <f t="shared" si="76"/>
        <v>=SUM() * 0 / 100 / 3 =</v>
      </c>
      <c r="L174" s="456" t="str">
        <f t="shared" si="76"/>
        <v>=SUM() * 0 / 100 / 3 =</v>
      </c>
      <c r="M174" s="456" t="str">
        <f t="shared" si="76"/>
        <v>=SUM() * 0 / 100 / 3 =</v>
      </c>
      <c r="N174" s="456" t="str">
        <f t="shared" si="76"/>
        <v>=SUM() * 0 / 100 / 3 =</v>
      </c>
      <c r="O174" s="456" t="str">
        <f t="shared" si="76"/>
        <v>=SUM() * 0 / 100 / 3 =</v>
      </c>
      <c r="P174" s="456" t="str">
        <f t="shared" si="76"/>
        <v>=SUM() * 0 / 100 / 3 =</v>
      </c>
      <c r="Q174" s="456" t="str">
        <f t="shared" si="76"/>
        <v>=SUM() * 0 / 100 / 3 =</v>
      </c>
      <c r="R174" s="456" t="str">
        <f t="shared" si="76"/>
        <v>=SUM() * 0 / 100 / 3 =</v>
      </c>
      <c r="S174" s="27"/>
    </row>
    <row r="175" spans="1:19" s="52" customFormat="1" ht="13" thickBot="1">
      <c r="A175" s="26"/>
      <c r="B175" s="453">
        <f t="shared" si="53"/>
        <v>31</v>
      </c>
      <c r="C175" s="454"/>
      <c r="D175" s="454"/>
      <c r="E175" s="454"/>
      <c r="F175" s="461" t="s">
        <v>83</v>
      </c>
      <c r="G175" s="456"/>
      <c r="H175" s="456"/>
      <c r="I175" s="456"/>
      <c r="J175" s="456"/>
      <c r="K175" s="456"/>
      <c r="L175" s="456"/>
      <c r="M175" s="456"/>
      <c r="N175" s="456"/>
      <c r="O175" s="456"/>
      <c r="P175" s="456"/>
      <c r="Q175" s="456"/>
      <c r="R175" s="456"/>
      <c r="S175" s="27"/>
    </row>
    <row r="176" spans="1:19" s="52" customFormat="1" ht="13" thickTop="1">
      <c r="A176" s="26"/>
      <c r="B176" s="453">
        <f t="shared" si="53"/>
        <v>32</v>
      </c>
      <c r="C176" s="454"/>
      <c r="D176" s="454"/>
      <c r="E176" s="454"/>
      <c r="F176" s="462" t="s">
        <v>37</v>
      </c>
      <c r="G176" s="456"/>
      <c r="H176" s="456"/>
      <c r="I176" s="456"/>
      <c r="J176" s="456"/>
      <c r="K176" s="456"/>
      <c r="L176" s="456"/>
      <c r="M176" s="456"/>
      <c r="N176" s="456"/>
      <c r="O176" s="456"/>
      <c r="P176" s="456"/>
      <c r="Q176" s="456"/>
      <c r="R176" s="456"/>
      <c r="S176" s="27"/>
    </row>
    <row r="177" spans="1:19" s="52" customFormat="1">
      <c r="A177" s="26"/>
      <c r="B177" s="453">
        <f t="shared" si="53"/>
        <v>33</v>
      </c>
      <c r="C177" s="454"/>
      <c r="D177" s="454"/>
      <c r="E177" s="454"/>
      <c r="F177" s="462" t="s">
        <v>32</v>
      </c>
      <c r="G177" s="456" t="str">
        <f>"= SUM(Lin. 1 - Lin. 15) - "&amp;G76&amp;" ="</f>
        <v>= SUM(Lin. 1 - Lin. 15) - 0 =</v>
      </c>
      <c r="H177" s="456" t="str">
        <f t="shared" ref="H177:R177" si="77">"= SUM(Lin. 1 - Lin. 15) - "&amp;H76&amp;" ="</f>
        <v>= SUM(Lin. 1 - Lin. 15) - 0 =</v>
      </c>
      <c r="I177" s="456" t="str">
        <f t="shared" si="77"/>
        <v>= SUM(Lin. 1 - Lin. 15) - 0 =</v>
      </c>
      <c r="J177" s="456" t="str">
        <f t="shared" si="77"/>
        <v>= SUM(Lin. 1 - Lin. 15) - 0 =</v>
      </c>
      <c r="K177" s="456" t="str">
        <f t="shared" si="77"/>
        <v>= SUM(Lin. 1 - Lin. 15) - 0 =</v>
      </c>
      <c r="L177" s="456" t="str">
        <f t="shared" si="77"/>
        <v>= SUM(Lin. 1 - Lin. 15) - 0 =</v>
      </c>
      <c r="M177" s="456" t="str">
        <f t="shared" si="77"/>
        <v>= SUM(Lin. 1 - Lin. 15) - 0 =</v>
      </c>
      <c r="N177" s="456" t="str">
        <f t="shared" si="77"/>
        <v>= SUM(Lin. 1 - Lin. 15) - 0 =</v>
      </c>
      <c r="O177" s="456" t="str">
        <f t="shared" si="77"/>
        <v>= SUM(Lin. 1 - Lin. 15) - 0 =</v>
      </c>
      <c r="P177" s="456" t="str">
        <f t="shared" si="77"/>
        <v>= SUM(Lin. 1 - Lin. 15) - 0 =</v>
      </c>
      <c r="Q177" s="456" t="str">
        <f t="shared" si="77"/>
        <v>= SUM(Lin. 1 - Lin. 15) - 0 =</v>
      </c>
      <c r="R177" s="456" t="str">
        <f t="shared" si="77"/>
        <v>= SUM(Lin. 1 - Lin. 15) - 0 =</v>
      </c>
      <c r="S177" s="27"/>
    </row>
    <row r="178" spans="1:19" s="52" customFormat="1">
      <c r="A178" s="26"/>
      <c r="B178" s="453">
        <f t="shared" si="53"/>
        <v>34</v>
      </c>
      <c r="C178" s="454"/>
      <c r="D178" s="454"/>
      <c r="E178" s="454"/>
      <c r="F178" s="463" t="s">
        <v>33</v>
      </c>
      <c r="G178" s="456" t="str">
        <f>"= "&amp;G77&amp;" * 8% (afrundet) ="</f>
        <v>= 0 * 8% (afrundet) =</v>
      </c>
      <c r="H178" s="456" t="str">
        <f t="shared" ref="H178:R178" si="78">"= "&amp;H77&amp;" * 8% (afrundet) ="</f>
        <v>= 0 * 8% (afrundet) =</v>
      </c>
      <c r="I178" s="456" t="str">
        <f t="shared" si="78"/>
        <v>= 0 * 8% (afrundet) =</v>
      </c>
      <c r="J178" s="456" t="str">
        <f t="shared" si="78"/>
        <v>= 0 * 8% (afrundet) =</v>
      </c>
      <c r="K178" s="456" t="str">
        <f t="shared" si="78"/>
        <v>= 0 * 8% (afrundet) =</v>
      </c>
      <c r="L178" s="456" t="str">
        <f t="shared" si="78"/>
        <v>= 0 * 8% (afrundet) =</v>
      </c>
      <c r="M178" s="456" t="str">
        <f t="shared" si="78"/>
        <v>= 0 * 8% (afrundet) =</v>
      </c>
      <c r="N178" s="456" t="str">
        <f t="shared" si="78"/>
        <v>= 0 * 8% (afrundet) =</v>
      </c>
      <c r="O178" s="456" t="str">
        <f t="shared" si="78"/>
        <v>= 0 * 8% (afrundet) =</v>
      </c>
      <c r="P178" s="456" t="str">
        <f t="shared" si="78"/>
        <v>= 0 * 8% (afrundet) =</v>
      </c>
      <c r="Q178" s="456" t="str">
        <f t="shared" si="78"/>
        <v>= 0 * 8% (afrundet) =</v>
      </c>
      <c r="R178" s="456" t="str">
        <f t="shared" si="78"/>
        <v>= 0 * 8% (afrundet) =</v>
      </c>
      <c r="S178" s="27"/>
    </row>
    <row r="179" spans="1:19" s="52" customFormat="1">
      <c r="A179" s="26"/>
      <c r="B179" s="453">
        <f t="shared" si="53"/>
        <v>35</v>
      </c>
      <c r="C179" s="454"/>
      <c r="D179" s="454"/>
      <c r="E179" s="454"/>
      <c r="F179" s="463" t="s">
        <v>34</v>
      </c>
      <c r="G179" s="456" t="str">
        <f>"= "&amp;G77&amp;" - "&amp;G78&amp;" ="</f>
        <v>= 0 - 0 =</v>
      </c>
      <c r="H179" s="456" t="str">
        <f t="shared" ref="H179:R179" si="79">"= "&amp;H77&amp;" - "&amp;H78&amp;" ="</f>
        <v>= 0 - 0 =</v>
      </c>
      <c r="I179" s="456" t="str">
        <f t="shared" si="79"/>
        <v>= 0 - 0 =</v>
      </c>
      <c r="J179" s="456" t="str">
        <f t="shared" si="79"/>
        <v>= 0 - 0 =</v>
      </c>
      <c r="K179" s="456" t="str">
        <f t="shared" si="79"/>
        <v>= 0 - 0 =</v>
      </c>
      <c r="L179" s="456" t="str">
        <f t="shared" si="79"/>
        <v>= 0 - 0 =</v>
      </c>
      <c r="M179" s="456" t="str">
        <f t="shared" si="79"/>
        <v>= 0 - 0 =</v>
      </c>
      <c r="N179" s="456" t="str">
        <f t="shared" si="79"/>
        <v>= 0 - 0 =</v>
      </c>
      <c r="O179" s="456" t="str">
        <f t="shared" si="79"/>
        <v>= 0 - 0 =</v>
      </c>
      <c r="P179" s="456" t="str">
        <f t="shared" si="79"/>
        <v>= 0 - 0 =</v>
      </c>
      <c r="Q179" s="456" t="str">
        <f t="shared" si="79"/>
        <v>= 0 - 0 =</v>
      </c>
      <c r="R179" s="456" t="str">
        <f t="shared" si="79"/>
        <v>= 0 - 0 =</v>
      </c>
      <c r="S179" s="27"/>
    </row>
    <row r="180" spans="1:19" s="52" customFormat="1">
      <c r="A180" s="26"/>
      <c r="B180" s="453">
        <f t="shared" si="53"/>
        <v>36</v>
      </c>
      <c r="C180" s="454"/>
      <c r="D180" s="454"/>
      <c r="E180" s="454"/>
      <c r="F180" s="463" t="s">
        <v>40</v>
      </c>
      <c r="G180" s="456"/>
      <c r="H180" s="456"/>
      <c r="I180" s="456"/>
      <c r="J180" s="456"/>
      <c r="K180" s="456"/>
      <c r="L180" s="456"/>
      <c r="M180" s="456"/>
      <c r="N180" s="456"/>
      <c r="O180" s="456"/>
      <c r="P180" s="456"/>
      <c r="Q180" s="456"/>
      <c r="R180" s="456"/>
      <c r="S180" s="27"/>
    </row>
    <row r="181" spans="1:19" s="52" customFormat="1">
      <c r="A181" s="26"/>
      <c r="B181" s="453">
        <f t="shared" si="53"/>
        <v>37</v>
      </c>
      <c r="C181" s="454"/>
      <c r="D181" s="454"/>
      <c r="E181" s="454"/>
      <c r="F181" s="463" t="s">
        <v>35</v>
      </c>
      <c r="G181" s="456" t="str">
        <f>"= ("&amp;G79&amp;" - "&amp;G29&amp;") (afrundet) * "&amp;G28&amp;" / 100 ="</f>
        <v>= (0 - ) (afrundet) *  / 100 =</v>
      </c>
      <c r="H181" s="456" t="str">
        <f t="shared" ref="H181:R181" si="80">"= ("&amp;H79&amp;" - "&amp;H29&amp;") (afrundet) * "&amp;H28&amp;" / 100 ="</f>
        <v>= (0 - 0) (afrundet) * 0 / 100 =</v>
      </c>
      <c r="I181" s="456" t="str">
        <f t="shared" si="80"/>
        <v>= (0 - 0) (afrundet) * 0 / 100 =</v>
      </c>
      <c r="J181" s="456" t="str">
        <f t="shared" si="80"/>
        <v>= (0 - 0) (afrundet) * 0 / 100 =</v>
      </c>
      <c r="K181" s="456" t="str">
        <f t="shared" si="80"/>
        <v>= (0 - 0) (afrundet) * 0 / 100 =</v>
      </c>
      <c r="L181" s="456" t="str">
        <f t="shared" si="80"/>
        <v>= (0 - 0) (afrundet) * 0 / 100 =</v>
      </c>
      <c r="M181" s="456" t="str">
        <f t="shared" si="80"/>
        <v>= (0 - 0) (afrundet) * 0 / 100 =</v>
      </c>
      <c r="N181" s="456" t="str">
        <f t="shared" si="80"/>
        <v>= (0 - 0) (afrundet) * 0 / 100 =</v>
      </c>
      <c r="O181" s="456" t="str">
        <f t="shared" si="80"/>
        <v>= (0 - 0) (afrundet) * 0 / 100 =</v>
      </c>
      <c r="P181" s="456" t="str">
        <f t="shared" si="80"/>
        <v>= (0 - 0) (afrundet) * 0 / 100 =</v>
      </c>
      <c r="Q181" s="456" t="str">
        <f t="shared" si="80"/>
        <v>= (0 - 0) (afrundet) * 0 / 100 =</v>
      </c>
      <c r="R181" s="456" t="str">
        <f t="shared" si="80"/>
        <v>= (0 - 0) (afrundet) * 0 / 100 =</v>
      </c>
      <c r="S181" s="27"/>
    </row>
    <row r="182" spans="1:19" s="52" customFormat="1">
      <c r="A182" s="26"/>
      <c r="B182" s="453">
        <f t="shared" si="53"/>
        <v>38</v>
      </c>
      <c r="C182" s="454"/>
      <c r="D182" s="454"/>
      <c r="E182" s="454"/>
      <c r="F182" s="464" t="s">
        <v>233</v>
      </c>
      <c r="G182" s="456"/>
      <c r="H182" s="456"/>
      <c r="I182" s="456"/>
      <c r="J182" s="456"/>
      <c r="K182" s="456"/>
      <c r="L182" s="456"/>
      <c r="M182" s="456"/>
      <c r="N182" s="456"/>
      <c r="O182" s="456"/>
      <c r="P182" s="456"/>
      <c r="Q182" s="456"/>
      <c r="R182" s="456"/>
      <c r="S182" s="27"/>
    </row>
    <row r="183" spans="1:19" s="52" customFormat="1">
      <c r="A183" s="26"/>
      <c r="B183" s="453">
        <f t="shared" si="53"/>
        <v>39</v>
      </c>
      <c r="C183" s="454"/>
      <c r="D183" s="454"/>
      <c r="E183" s="454"/>
      <c r="F183" s="463" t="s">
        <v>143</v>
      </c>
      <c r="G183" s="456"/>
      <c r="H183" s="456"/>
      <c r="I183" s="456"/>
      <c r="J183" s="456"/>
      <c r="K183" s="456"/>
      <c r="L183" s="456"/>
      <c r="M183" s="456"/>
      <c r="N183" s="456"/>
      <c r="O183" s="456"/>
      <c r="P183" s="456"/>
      <c r="Q183" s="456"/>
      <c r="R183" s="456"/>
      <c r="S183" s="27"/>
    </row>
    <row r="184" spans="1:19" s="52" customFormat="1">
      <c r="A184" s="26"/>
      <c r="B184" s="453">
        <f t="shared" si="53"/>
        <v>40</v>
      </c>
      <c r="C184" s="454"/>
      <c r="D184" s="454"/>
      <c r="E184" s="454"/>
      <c r="F184" s="463" t="s">
        <v>166</v>
      </c>
      <c r="G184" s="456" t="str">
        <f>"= Lin. 31 ="</f>
        <v>= Lin. 31 =</v>
      </c>
      <c r="H184" s="456" t="str">
        <f t="shared" ref="H184:R184" si="81">"= Lin. 31 ="</f>
        <v>= Lin. 31 =</v>
      </c>
      <c r="I184" s="456" t="str">
        <f t="shared" si="81"/>
        <v>= Lin. 31 =</v>
      </c>
      <c r="J184" s="456" t="str">
        <f t="shared" si="81"/>
        <v>= Lin. 31 =</v>
      </c>
      <c r="K184" s="456" t="str">
        <f t="shared" si="81"/>
        <v>= Lin. 31 =</v>
      </c>
      <c r="L184" s="456" t="str">
        <f t="shared" si="81"/>
        <v>= Lin. 31 =</v>
      </c>
      <c r="M184" s="456" t="str">
        <f t="shared" si="81"/>
        <v>= Lin. 31 =</v>
      </c>
      <c r="N184" s="456" t="str">
        <f t="shared" si="81"/>
        <v>= Lin. 31 =</v>
      </c>
      <c r="O184" s="456" t="str">
        <f t="shared" si="81"/>
        <v>= Lin. 31 =</v>
      </c>
      <c r="P184" s="456" t="str">
        <f t="shared" si="81"/>
        <v>= Lin. 31 =</v>
      </c>
      <c r="Q184" s="456" t="str">
        <f t="shared" si="81"/>
        <v>= Lin. 31 =</v>
      </c>
      <c r="R184" s="456" t="str">
        <f t="shared" si="81"/>
        <v>= Lin. 31 =</v>
      </c>
      <c r="S184" s="27"/>
    </row>
    <row r="185" spans="1:19" s="52" customFormat="1">
      <c r="A185" s="26"/>
      <c r="B185" s="453">
        <f t="shared" si="53"/>
        <v>41</v>
      </c>
      <c r="C185" s="454"/>
      <c r="D185" s="454"/>
      <c r="E185" s="454"/>
      <c r="F185" s="463" t="s">
        <v>202</v>
      </c>
      <c r="G185" s="456" t="str">
        <f>"= Lin. 39 * 2 ="</f>
        <v>= Lin. 39 * 2 =</v>
      </c>
      <c r="H185" s="456" t="str">
        <f t="shared" ref="H185:R185" si="82">"= Lin. 39 * 2 ="</f>
        <v>= Lin. 39 * 2 =</v>
      </c>
      <c r="I185" s="456" t="str">
        <f t="shared" si="82"/>
        <v>= Lin. 39 * 2 =</v>
      </c>
      <c r="J185" s="456" t="str">
        <f t="shared" si="82"/>
        <v>= Lin. 39 * 2 =</v>
      </c>
      <c r="K185" s="456" t="str">
        <f t="shared" si="82"/>
        <v>= Lin. 39 * 2 =</v>
      </c>
      <c r="L185" s="456" t="str">
        <f t="shared" si="82"/>
        <v>= Lin. 39 * 2 =</v>
      </c>
      <c r="M185" s="456" t="str">
        <f t="shared" si="82"/>
        <v>= Lin. 39 * 2 =</v>
      </c>
      <c r="N185" s="456" t="str">
        <f t="shared" si="82"/>
        <v>= Lin. 39 * 2 =</v>
      </c>
      <c r="O185" s="456" t="str">
        <f t="shared" si="82"/>
        <v>= Lin. 39 * 2 =</v>
      </c>
      <c r="P185" s="456" t="str">
        <f t="shared" si="82"/>
        <v>= Lin. 39 * 2 =</v>
      </c>
      <c r="Q185" s="456" t="str">
        <f t="shared" si="82"/>
        <v>= Lin. 39 * 2 =</v>
      </c>
      <c r="R185" s="456" t="str">
        <f t="shared" si="82"/>
        <v>= Lin. 39 * 2 =</v>
      </c>
      <c r="S185" s="27"/>
    </row>
    <row r="186" spans="1:19" s="52" customFormat="1">
      <c r="A186" s="26"/>
      <c r="B186" s="453">
        <f t="shared" si="53"/>
        <v>42</v>
      </c>
      <c r="C186" s="454"/>
      <c r="D186" s="454"/>
      <c r="E186" s="454"/>
      <c r="F186" s="463" t="s">
        <v>14</v>
      </c>
      <c r="G186" s="456" t="str">
        <f>"= Lin. 32 * 2 ="</f>
        <v>= Lin. 32 * 2 =</v>
      </c>
      <c r="H186" s="456" t="str">
        <f t="shared" ref="H186:R186" si="83">"= Lin. 32 * 2 ="</f>
        <v>= Lin. 32 * 2 =</v>
      </c>
      <c r="I186" s="456" t="str">
        <f t="shared" si="83"/>
        <v>= Lin. 32 * 2 =</v>
      </c>
      <c r="J186" s="456" t="str">
        <f t="shared" si="83"/>
        <v>= Lin. 32 * 2 =</v>
      </c>
      <c r="K186" s="456" t="str">
        <f t="shared" si="83"/>
        <v>= Lin. 32 * 2 =</v>
      </c>
      <c r="L186" s="456" t="str">
        <f t="shared" si="83"/>
        <v>= Lin. 32 * 2 =</v>
      </c>
      <c r="M186" s="456" t="str">
        <f t="shared" si="83"/>
        <v>= Lin. 32 * 2 =</v>
      </c>
      <c r="N186" s="456" t="str">
        <f t="shared" si="83"/>
        <v>= Lin. 32 * 2 =</v>
      </c>
      <c r="O186" s="456" t="str">
        <f t="shared" si="83"/>
        <v>= Lin. 32 * 2 =</v>
      </c>
      <c r="P186" s="456" t="str">
        <f t="shared" si="83"/>
        <v>= Lin. 32 * 2 =</v>
      </c>
      <c r="Q186" s="456" t="str">
        <f t="shared" si="83"/>
        <v>= Lin. 32 * 2 =</v>
      </c>
      <c r="R186" s="456" t="str">
        <f t="shared" si="83"/>
        <v>= Lin. 32 * 2 =</v>
      </c>
      <c r="S186" s="27"/>
    </row>
    <row r="187" spans="1:19" s="52" customFormat="1">
      <c r="A187" s="26"/>
      <c r="B187" s="453">
        <f t="shared" si="53"/>
        <v>43</v>
      </c>
      <c r="C187" s="454"/>
      <c r="D187" s="454"/>
      <c r="E187" s="454"/>
      <c r="F187" s="463" t="s">
        <v>201</v>
      </c>
      <c r="G187" s="456" t="str">
        <f>"= Lin. 39 + Lin. 40 ="</f>
        <v>= Lin. 39 + Lin. 40 =</v>
      </c>
      <c r="H187" s="456" t="str">
        <f t="shared" ref="H187:R187" si="84">"= Lin. 39 + Lin. 40 ="</f>
        <v>= Lin. 39 + Lin. 40 =</v>
      </c>
      <c r="I187" s="456" t="str">
        <f t="shared" si="84"/>
        <v>= Lin. 39 + Lin. 40 =</v>
      </c>
      <c r="J187" s="456" t="str">
        <f t="shared" si="84"/>
        <v>= Lin. 39 + Lin. 40 =</v>
      </c>
      <c r="K187" s="456" t="str">
        <f t="shared" si="84"/>
        <v>= Lin. 39 + Lin. 40 =</v>
      </c>
      <c r="L187" s="456" t="str">
        <f t="shared" si="84"/>
        <v>= Lin. 39 + Lin. 40 =</v>
      </c>
      <c r="M187" s="456" t="str">
        <f t="shared" si="84"/>
        <v>= Lin. 39 + Lin. 40 =</v>
      </c>
      <c r="N187" s="456" t="str">
        <f t="shared" si="84"/>
        <v>= Lin. 39 + Lin. 40 =</v>
      </c>
      <c r="O187" s="456" t="str">
        <f t="shared" si="84"/>
        <v>= Lin. 39 + Lin. 40 =</v>
      </c>
      <c r="P187" s="456" t="str">
        <f t="shared" si="84"/>
        <v>= Lin. 39 + Lin. 40 =</v>
      </c>
      <c r="Q187" s="456" t="str">
        <f t="shared" si="84"/>
        <v>= Lin. 39 + Lin. 40 =</v>
      </c>
      <c r="R187" s="456" t="str">
        <f t="shared" si="84"/>
        <v>= Lin. 39 + Lin. 40 =</v>
      </c>
      <c r="S187" s="27"/>
    </row>
    <row r="188" spans="1:19" s="52" customFormat="1">
      <c r="A188" s="26"/>
      <c r="B188" s="453">
        <f t="shared" si="53"/>
        <v>44</v>
      </c>
      <c r="C188" s="454"/>
      <c r="D188" s="454"/>
      <c r="E188" s="454"/>
      <c r="F188" s="463" t="s">
        <v>42</v>
      </c>
      <c r="G188" s="456" t="str">
        <f>"= Lin. 32 + Lin. 41 ="</f>
        <v>= Lin. 32 + Lin. 41 =</v>
      </c>
      <c r="H188" s="456" t="str">
        <f t="shared" ref="H188:R188" si="85">"= Lin. 32 + Lin. 41 ="</f>
        <v>= Lin. 32 + Lin. 41 =</v>
      </c>
      <c r="I188" s="456" t="str">
        <f t="shared" si="85"/>
        <v>= Lin. 32 + Lin. 41 =</v>
      </c>
      <c r="J188" s="456" t="str">
        <f t="shared" si="85"/>
        <v>= Lin. 32 + Lin. 41 =</v>
      </c>
      <c r="K188" s="456" t="str">
        <f t="shared" si="85"/>
        <v>= Lin. 32 + Lin. 41 =</v>
      </c>
      <c r="L188" s="456" t="str">
        <f t="shared" si="85"/>
        <v>= Lin. 32 + Lin. 41 =</v>
      </c>
      <c r="M188" s="456" t="str">
        <f t="shared" si="85"/>
        <v>= Lin. 32 + Lin. 41 =</v>
      </c>
      <c r="N188" s="456" t="str">
        <f t="shared" si="85"/>
        <v>= Lin. 32 + Lin. 41 =</v>
      </c>
      <c r="O188" s="456" t="str">
        <f t="shared" si="85"/>
        <v>= Lin. 32 + Lin. 41 =</v>
      </c>
      <c r="P188" s="456" t="str">
        <f t="shared" si="85"/>
        <v>= Lin. 32 + Lin. 41 =</v>
      </c>
      <c r="Q188" s="456" t="str">
        <f t="shared" si="85"/>
        <v>= Lin. 32 + Lin. 41 =</v>
      </c>
      <c r="R188" s="456" t="str">
        <f t="shared" si="85"/>
        <v>= Lin. 32 + Lin. 41 =</v>
      </c>
      <c r="S188" s="27"/>
    </row>
    <row r="189" spans="1:19" s="52" customFormat="1">
      <c r="A189" s="26"/>
      <c r="B189" s="453">
        <f t="shared" si="53"/>
        <v>45</v>
      </c>
      <c r="C189" s="454"/>
      <c r="D189" s="454"/>
      <c r="E189" s="454"/>
      <c r="F189" s="463" t="s">
        <v>36</v>
      </c>
      <c r="G189" s="456"/>
      <c r="H189" s="456"/>
      <c r="I189" s="456"/>
      <c r="J189" s="456"/>
      <c r="K189" s="456"/>
      <c r="L189" s="456"/>
      <c r="M189" s="456"/>
      <c r="N189" s="456"/>
      <c r="O189" s="456"/>
      <c r="P189" s="456"/>
      <c r="Q189" s="456"/>
      <c r="R189" s="456"/>
      <c r="S189" s="27"/>
    </row>
    <row r="190" spans="1:19" s="52" customFormat="1">
      <c r="A190" s="26"/>
      <c r="B190" s="453">
        <f t="shared" si="53"/>
        <v>46</v>
      </c>
      <c r="C190" s="454"/>
      <c r="D190" s="454"/>
      <c r="E190" s="454"/>
      <c r="F190" s="464" t="s">
        <v>92</v>
      </c>
      <c r="G190" s="456" t="str">
        <f>"= "&amp;G61&amp;" - ( "&amp;G81&amp;" + "&amp;G76&amp;" + "&amp;G78&amp;" + "&amp;G89&amp;") ="</f>
        <v>= 0 - ( 0 + 0 + 0 + 0) =</v>
      </c>
      <c r="H190" s="456" t="str">
        <f t="shared" ref="H190:R190" si="86">"= "&amp;H61&amp;" - ( "&amp;H81&amp;" + "&amp;H76&amp;" + "&amp;H78&amp;" + "&amp;H89&amp;") ="</f>
        <v>= 0 - ( 0 + 0 + 0 + 0) =</v>
      </c>
      <c r="I190" s="456" t="str">
        <f t="shared" si="86"/>
        <v>= 0 - ( 0 + 0 + 0 + 0) =</v>
      </c>
      <c r="J190" s="456" t="str">
        <f t="shared" si="86"/>
        <v>= 0 - ( 0 + 0 + 0 + 0) =</v>
      </c>
      <c r="K190" s="456" t="str">
        <f t="shared" si="86"/>
        <v>= 0 - ( 0 + 0 + 0 + 0) =</v>
      </c>
      <c r="L190" s="456" t="str">
        <f t="shared" si="86"/>
        <v>= 0 - ( 0 + 0 + 0 + 0) =</v>
      </c>
      <c r="M190" s="456" t="str">
        <f t="shared" si="86"/>
        <v>= 0 - ( 0 + 0 + 0 + 0) =</v>
      </c>
      <c r="N190" s="456" t="str">
        <f t="shared" si="86"/>
        <v>= 0 - ( 0 + 0 + 0 + 0) =</v>
      </c>
      <c r="O190" s="456" t="str">
        <f t="shared" si="86"/>
        <v>= 0 - ( 0 + 0 + 0 + 0) =</v>
      </c>
      <c r="P190" s="456" t="str">
        <f t="shared" si="86"/>
        <v>= 0 - ( 0 + 0 + 0 + 0) =</v>
      </c>
      <c r="Q190" s="456" t="str">
        <f t="shared" si="86"/>
        <v>= 0 - ( 0 + 0 + 0 + 0) =</v>
      </c>
      <c r="R190" s="456" t="str">
        <f t="shared" si="86"/>
        <v>= 0 - ( 0 + 0 + 0 + 0) =</v>
      </c>
      <c r="S190" s="27"/>
    </row>
    <row r="191" spans="1:19" s="52" customFormat="1">
      <c r="A191" s="26"/>
      <c r="B191" s="453">
        <f t="shared" si="53"/>
        <v>47</v>
      </c>
      <c r="C191" s="454"/>
      <c r="D191" s="454"/>
      <c r="E191" s="454"/>
      <c r="F191" s="465" t="s">
        <v>144</v>
      </c>
      <c r="G191" s="456"/>
      <c r="H191" s="456"/>
      <c r="I191" s="456"/>
      <c r="J191" s="456"/>
      <c r="K191" s="456"/>
      <c r="L191" s="456"/>
      <c r="M191" s="456"/>
      <c r="N191" s="456"/>
      <c r="O191" s="456"/>
      <c r="P191" s="456"/>
      <c r="Q191" s="456"/>
      <c r="R191" s="456"/>
      <c r="S191" s="27"/>
    </row>
    <row r="192" spans="1:19" s="52" customFormat="1">
      <c r="A192" s="26"/>
      <c r="B192" s="453">
        <f t="shared" si="53"/>
        <v>48</v>
      </c>
      <c r="C192" s="454"/>
      <c r="D192" s="454"/>
      <c r="E192" s="454"/>
      <c r="F192" s="466" t="s">
        <v>145</v>
      </c>
      <c r="G192" s="456"/>
      <c r="H192" s="456"/>
      <c r="I192" s="456"/>
      <c r="J192" s="456"/>
      <c r="K192" s="456"/>
      <c r="L192" s="456"/>
      <c r="M192" s="456"/>
      <c r="N192" s="456"/>
      <c r="O192" s="456"/>
      <c r="P192" s="456"/>
      <c r="Q192" s="456"/>
      <c r="R192" s="456"/>
      <c r="S192" s="27"/>
    </row>
    <row r="193" spans="1:19" s="52" customFormat="1">
      <c r="A193" s="26"/>
      <c r="B193" s="25"/>
      <c r="C193" s="25"/>
      <c r="D193" s="25"/>
      <c r="E193" s="25"/>
      <c r="F193" s="26"/>
      <c r="G193" s="26"/>
      <c r="H193" s="26"/>
      <c r="I193" s="26"/>
      <c r="J193" s="26"/>
      <c r="K193" s="26"/>
      <c r="L193" s="26"/>
      <c r="M193" s="26"/>
      <c r="N193" s="26"/>
      <c r="O193" s="26"/>
      <c r="P193" s="26"/>
      <c r="Q193" s="26"/>
      <c r="R193" s="26"/>
      <c r="S193" s="27"/>
    </row>
    <row r="194" spans="1:19" s="52" customFormat="1">
      <c r="A194" s="26"/>
      <c r="B194" s="25"/>
      <c r="C194" s="25"/>
      <c r="D194" s="25"/>
      <c r="E194" s="25"/>
      <c r="F194" s="26"/>
      <c r="G194" s="26"/>
      <c r="H194" s="26"/>
      <c r="I194" s="26"/>
      <c r="J194" s="26"/>
      <c r="K194" s="26"/>
      <c r="L194" s="26"/>
      <c r="M194" s="26"/>
      <c r="N194" s="26"/>
      <c r="O194" s="26"/>
      <c r="P194" s="26"/>
      <c r="Q194" s="26"/>
      <c r="R194" s="26"/>
      <c r="S194" s="27"/>
    </row>
    <row r="195" spans="1:19" s="52" customFormat="1">
      <c r="A195" s="26"/>
      <c r="B195" s="25"/>
      <c r="C195" s="25"/>
      <c r="D195" s="25"/>
      <c r="E195" s="25"/>
      <c r="F195" s="26"/>
      <c r="G195" s="26"/>
      <c r="H195" s="26"/>
      <c r="I195" s="26"/>
      <c r="J195" s="26"/>
      <c r="K195" s="26"/>
      <c r="L195" s="26"/>
      <c r="M195" s="26"/>
      <c r="N195" s="26"/>
      <c r="O195" s="26"/>
      <c r="P195" s="26"/>
      <c r="Q195" s="26"/>
      <c r="R195" s="26"/>
      <c r="S195" s="27"/>
    </row>
    <row r="196" spans="1:19" s="52" customFormat="1">
      <c r="A196" s="26"/>
      <c r="B196" s="25"/>
      <c r="C196" s="25"/>
      <c r="D196" s="25"/>
      <c r="E196" s="25"/>
      <c r="F196" s="26"/>
      <c r="G196" s="26"/>
      <c r="H196" s="26"/>
      <c r="I196" s="26"/>
      <c r="J196" s="26"/>
      <c r="K196" s="26"/>
      <c r="L196" s="26"/>
      <c r="M196" s="26"/>
      <c r="N196" s="26"/>
      <c r="O196" s="26"/>
      <c r="P196" s="26"/>
      <c r="Q196" s="26"/>
      <c r="R196" s="26"/>
      <c r="S196" s="27"/>
    </row>
    <row r="197" spans="1:19" s="52" customFormat="1">
      <c r="A197" s="26"/>
      <c r="B197" s="25"/>
      <c r="C197" s="25"/>
      <c r="D197" s="25"/>
      <c r="E197" s="25"/>
      <c r="F197" s="26"/>
      <c r="G197" s="26"/>
      <c r="H197" s="26"/>
      <c r="I197" s="26"/>
      <c r="J197" s="26"/>
      <c r="K197" s="26"/>
      <c r="L197" s="26"/>
      <c r="M197" s="26"/>
      <c r="N197" s="26"/>
      <c r="O197" s="26"/>
      <c r="P197" s="26"/>
      <c r="Q197" s="26"/>
      <c r="R197" s="26"/>
      <c r="S197" s="27"/>
    </row>
    <row r="198" spans="1:19" s="52" customFormat="1">
      <c r="A198" s="26"/>
      <c r="B198" s="25"/>
      <c r="C198" s="25"/>
      <c r="D198" s="25"/>
      <c r="E198" s="25"/>
      <c r="F198" s="26"/>
      <c r="G198" s="26"/>
      <c r="H198" s="26"/>
      <c r="I198" s="26"/>
      <c r="J198" s="26"/>
      <c r="K198" s="26"/>
      <c r="L198" s="26"/>
      <c r="M198" s="26"/>
      <c r="N198" s="26"/>
      <c r="O198" s="26"/>
      <c r="P198" s="26"/>
      <c r="Q198" s="26"/>
      <c r="R198" s="26"/>
      <c r="S198" s="27"/>
    </row>
    <row r="199" spans="1:19" s="52" customFormat="1">
      <c r="A199" s="26"/>
      <c r="B199" s="25"/>
      <c r="C199" s="25"/>
      <c r="D199" s="25"/>
      <c r="E199" s="25"/>
      <c r="F199" s="26"/>
      <c r="G199" s="26"/>
      <c r="H199" s="26"/>
      <c r="I199" s="26"/>
      <c r="J199" s="26"/>
      <c r="K199" s="26"/>
      <c r="L199" s="26"/>
      <c r="M199" s="26"/>
      <c r="N199" s="26"/>
      <c r="O199" s="26"/>
      <c r="P199" s="26"/>
      <c r="Q199" s="26"/>
      <c r="R199" s="26"/>
      <c r="S199" s="27"/>
    </row>
    <row r="200" spans="1:19" s="52" customFormat="1">
      <c r="A200" s="26"/>
      <c r="B200" s="25"/>
      <c r="C200" s="25"/>
      <c r="D200" s="25"/>
      <c r="E200" s="25"/>
      <c r="F200" s="26"/>
      <c r="G200" s="26"/>
      <c r="H200" s="26"/>
      <c r="I200" s="26"/>
      <c r="J200" s="26"/>
      <c r="K200" s="26"/>
      <c r="L200" s="26"/>
      <c r="M200" s="26"/>
      <c r="N200" s="26"/>
      <c r="O200" s="26"/>
      <c r="P200" s="26"/>
      <c r="Q200" s="26"/>
      <c r="R200" s="26"/>
      <c r="S200" s="27"/>
    </row>
    <row r="201" spans="1:19" s="52" customFormat="1">
      <c r="A201" s="26"/>
      <c r="B201" s="25"/>
      <c r="C201" s="25"/>
      <c r="D201" s="25"/>
      <c r="E201" s="25"/>
      <c r="F201" s="26"/>
      <c r="G201" s="26"/>
      <c r="H201" s="26"/>
      <c r="I201" s="26"/>
      <c r="J201" s="26"/>
      <c r="K201" s="26"/>
      <c r="L201" s="26"/>
      <c r="M201" s="26"/>
      <c r="N201" s="26"/>
      <c r="O201" s="26"/>
      <c r="P201" s="26"/>
      <c r="Q201" s="26"/>
      <c r="R201" s="26"/>
      <c r="S201" s="27"/>
    </row>
    <row r="202" spans="1:19" s="52" customFormat="1">
      <c r="A202" s="26"/>
      <c r="B202" s="25"/>
      <c r="C202" s="25"/>
      <c r="D202" s="25"/>
      <c r="E202" s="25"/>
      <c r="F202" s="26"/>
      <c r="G202" s="26"/>
      <c r="H202" s="26"/>
      <c r="I202" s="26"/>
      <c r="J202" s="26"/>
      <c r="K202" s="26"/>
      <c r="L202" s="26"/>
      <c r="M202" s="26"/>
      <c r="N202" s="26"/>
      <c r="O202" s="26"/>
      <c r="P202" s="26"/>
      <c r="Q202" s="26"/>
      <c r="R202" s="26"/>
      <c r="S202" s="27"/>
    </row>
    <row r="203" spans="1:19" s="52" customFormat="1">
      <c r="A203" s="26"/>
      <c r="B203" s="25"/>
      <c r="C203" s="25"/>
      <c r="D203" s="25"/>
      <c r="E203" s="25"/>
      <c r="F203" s="26"/>
      <c r="G203" s="26"/>
      <c r="H203" s="26"/>
      <c r="I203" s="26"/>
      <c r="J203" s="26"/>
      <c r="K203" s="26"/>
      <c r="L203" s="26"/>
      <c r="M203" s="26"/>
      <c r="N203" s="26"/>
      <c r="O203" s="26"/>
      <c r="P203" s="26"/>
      <c r="Q203" s="26"/>
      <c r="R203" s="26"/>
      <c r="S203" s="27"/>
    </row>
    <row r="204" spans="1:19" s="52" customFormat="1">
      <c r="A204" s="26"/>
      <c r="B204" s="25"/>
      <c r="C204" s="25"/>
      <c r="D204" s="25"/>
      <c r="E204" s="25"/>
      <c r="F204" s="26"/>
      <c r="G204" s="26"/>
      <c r="H204" s="26"/>
      <c r="I204" s="26"/>
      <c r="J204" s="26"/>
      <c r="K204" s="26"/>
      <c r="L204" s="26"/>
      <c r="M204" s="26"/>
      <c r="N204" s="26"/>
      <c r="O204" s="26"/>
      <c r="P204" s="26"/>
      <c r="Q204" s="26"/>
      <c r="R204" s="26"/>
      <c r="S204" s="27"/>
    </row>
    <row r="205" spans="1:19" s="52" customFormat="1">
      <c r="A205" s="26"/>
      <c r="B205" s="25"/>
      <c r="C205" s="25"/>
      <c r="D205" s="25"/>
      <c r="E205" s="25"/>
      <c r="F205" s="26"/>
      <c r="G205" s="26"/>
      <c r="H205" s="26"/>
      <c r="I205" s="26"/>
      <c r="J205" s="26"/>
      <c r="K205" s="26"/>
      <c r="L205" s="26"/>
      <c r="M205" s="26"/>
      <c r="N205" s="26"/>
      <c r="O205" s="26"/>
      <c r="P205" s="26"/>
      <c r="Q205" s="26"/>
      <c r="R205" s="26"/>
      <c r="S205" s="27"/>
    </row>
    <row r="206" spans="1:19" s="52" customFormat="1">
      <c r="A206" s="26"/>
      <c r="B206" s="25"/>
      <c r="C206" s="25"/>
      <c r="D206" s="25"/>
      <c r="E206" s="25"/>
      <c r="F206" s="26"/>
      <c r="G206" s="26"/>
      <c r="H206" s="26"/>
      <c r="I206" s="26"/>
      <c r="J206" s="26"/>
      <c r="K206" s="26"/>
      <c r="L206" s="26"/>
      <c r="M206" s="26"/>
      <c r="N206" s="26"/>
      <c r="O206" s="26"/>
      <c r="P206" s="26"/>
      <c r="Q206" s="26"/>
      <c r="R206" s="26"/>
      <c r="S206" s="27"/>
    </row>
    <row r="207" spans="1:19" s="52" customFormat="1">
      <c r="A207" s="26"/>
      <c r="B207" s="25"/>
      <c r="C207" s="25"/>
      <c r="D207" s="25"/>
      <c r="E207" s="25"/>
      <c r="F207" s="26"/>
      <c r="G207" s="26"/>
      <c r="H207" s="26"/>
      <c r="I207" s="26"/>
      <c r="J207" s="26"/>
      <c r="K207" s="26"/>
      <c r="L207" s="26"/>
      <c r="M207" s="26"/>
      <c r="N207" s="26"/>
      <c r="O207" s="26"/>
      <c r="P207" s="26"/>
      <c r="Q207" s="26"/>
      <c r="R207" s="26"/>
      <c r="S207" s="27"/>
    </row>
    <row r="208" spans="1:19" s="52" customFormat="1">
      <c r="A208" s="26"/>
      <c r="B208" s="25"/>
      <c r="C208" s="25"/>
      <c r="D208" s="25"/>
      <c r="E208" s="25"/>
      <c r="F208" s="26"/>
      <c r="G208" s="26"/>
      <c r="H208" s="26"/>
      <c r="I208" s="26"/>
      <c r="J208" s="26"/>
      <c r="K208" s="26"/>
      <c r="L208" s="26"/>
      <c r="M208" s="26"/>
      <c r="N208" s="26"/>
      <c r="O208" s="26"/>
      <c r="P208" s="26"/>
      <c r="Q208" s="26"/>
      <c r="R208" s="26"/>
      <c r="S208" s="27"/>
    </row>
    <row r="209" spans="1:19" s="52" customFormat="1">
      <c r="A209" s="26"/>
      <c r="B209" s="25"/>
      <c r="C209" s="25"/>
      <c r="D209" s="25"/>
      <c r="E209" s="25"/>
      <c r="F209" s="26"/>
      <c r="G209" s="26"/>
      <c r="H209" s="26"/>
      <c r="I209" s="26"/>
      <c r="J209" s="26"/>
      <c r="K209" s="26"/>
      <c r="L209" s="26"/>
      <c r="M209" s="26"/>
      <c r="N209" s="26"/>
      <c r="O209" s="26"/>
      <c r="P209" s="26"/>
      <c r="Q209" s="26"/>
      <c r="R209" s="26"/>
      <c r="S209" s="27"/>
    </row>
    <row r="210" spans="1:19" s="52" customFormat="1">
      <c r="A210" s="26"/>
      <c r="B210" s="25"/>
      <c r="C210" s="25"/>
      <c r="D210" s="25"/>
      <c r="E210" s="25"/>
      <c r="F210" s="26"/>
      <c r="G210" s="26"/>
      <c r="H210" s="26"/>
      <c r="I210" s="26"/>
      <c r="J210" s="26"/>
      <c r="K210" s="26"/>
      <c r="L210" s="26"/>
      <c r="M210" s="26"/>
      <c r="N210" s="26"/>
      <c r="O210" s="26"/>
      <c r="P210" s="26"/>
      <c r="Q210" s="26"/>
      <c r="R210" s="26"/>
      <c r="S210" s="27"/>
    </row>
    <row r="211" spans="1:19" s="52" customFormat="1">
      <c r="A211" s="26"/>
      <c r="B211" s="25"/>
      <c r="C211" s="25"/>
      <c r="D211" s="25"/>
      <c r="E211" s="25"/>
      <c r="F211" s="26"/>
      <c r="G211" s="26"/>
      <c r="H211" s="26"/>
      <c r="I211" s="26"/>
      <c r="J211" s="26"/>
      <c r="K211" s="26"/>
      <c r="L211" s="26"/>
      <c r="M211" s="26"/>
      <c r="N211" s="26"/>
      <c r="O211" s="26"/>
      <c r="P211" s="26"/>
      <c r="Q211" s="26"/>
      <c r="R211" s="26"/>
      <c r="S211" s="27"/>
    </row>
    <row r="212" spans="1:19" s="52" customFormat="1">
      <c r="A212" s="26"/>
      <c r="B212" s="25"/>
      <c r="C212" s="25"/>
      <c r="D212" s="25"/>
      <c r="E212" s="25"/>
      <c r="F212" s="26"/>
      <c r="G212" s="26"/>
      <c r="H212" s="26"/>
      <c r="I212" s="26"/>
      <c r="J212" s="26"/>
      <c r="K212" s="26"/>
      <c r="L212" s="26"/>
      <c r="M212" s="26"/>
      <c r="N212" s="26"/>
      <c r="O212" s="26"/>
      <c r="P212" s="26"/>
      <c r="Q212" s="26"/>
      <c r="R212" s="26"/>
      <c r="S212" s="27"/>
    </row>
    <row r="213" spans="1:19" s="52" customFormat="1">
      <c r="A213" s="26"/>
      <c r="B213" s="25"/>
      <c r="C213" s="25"/>
      <c r="D213" s="25"/>
      <c r="E213" s="25"/>
      <c r="F213" s="26"/>
      <c r="G213" s="26"/>
      <c r="H213" s="26"/>
      <c r="I213" s="26"/>
      <c r="J213" s="26"/>
      <c r="K213" s="26"/>
      <c r="L213" s="26"/>
      <c r="M213" s="26"/>
      <c r="N213" s="26"/>
      <c r="O213" s="26"/>
      <c r="P213" s="26"/>
      <c r="Q213" s="26"/>
      <c r="R213" s="26"/>
      <c r="S213" s="27"/>
    </row>
    <row r="214" spans="1:19" s="52" customFormat="1">
      <c r="A214" s="26"/>
      <c r="B214" s="25"/>
      <c r="C214" s="25"/>
      <c r="D214" s="25"/>
      <c r="E214" s="25"/>
      <c r="F214" s="26"/>
      <c r="G214" s="26"/>
      <c r="H214" s="26"/>
      <c r="I214" s="26"/>
      <c r="J214" s="26"/>
      <c r="K214" s="26"/>
      <c r="L214" s="26"/>
      <c r="M214" s="26"/>
      <c r="N214" s="26"/>
      <c r="O214" s="26"/>
      <c r="P214" s="26"/>
      <c r="Q214" s="26"/>
      <c r="R214" s="26"/>
      <c r="S214" s="27"/>
    </row>
    <row r="215" spans="1:19" s="52" customFormat="1">
      <c r="A215" s="26"/>
      <c r="B215" s="25"/>
      <c r="C215" s="25"/>
      <c r="D215" s="25"/>
      <c r="E215" s="25"/>
      <c r="F215" s="26"/>
      <c r="G215" s="26"/>
      <c r="H215" s="26"/>
      <c r="I215" s="26"/>
      <c r="J215" s="26"/>
      <c r="K215" s="26"/>
      <c r="L215" s="26"/>
      <c r="M215" s="26"/>
      <c r="N215" s="26"/>
      <c r="O215" s="26"/>
      <c r="P215" s="26"/>
      <c r="Q215" s="26"/>
      <c r="R215" s="26"/>
      <c r="S215" s="27"/>
    </row>
    <row r="216" spans="1:19" s="52" customFormat="1">
      <c r="A216" s="26"/>
      <c r="B216" s="25"/>
      <c r="C216" s="25"/>
      <c r="D216" s="25"/>
      <c r="E216" s="25"/>
      <c r="F216" s="26"/>
      <c r="G216" s="26"/>
      <c r="H216" s="26"/>
      <c r="I216" s="26"/>
      <c r="J216" s="26"/>
      <c r="K216" s="26"/>
      <c r="L216" s="26"/>
      <c r="M216" s="26"/>
      <c r="N216" s="26"/>
      <c r="O216" s="26"/>
      <c r="P216" s="26"/>
      <c r="Q216" s="26"/>
      <c r="R216" s="26"/>
      <c r="S216" s="27"/>
    </row>
    <row r="217" spans="1:19" s="52" customFormat="1">
      <c r="A217" s="26"/>
      <c r="B217" s="25"/>
      <c r="C217" s="25"/>
      <c r="D217" s="25"/>
      <c r="E217" s="25"/>
      <c r="F217" s="26"/>
      <c r="G217" s="26"/>
      <c r="H217" s="26"/>
      <c r="I217" s="26"/>
      <c r="J217" s="26"/>
      <c r="K217" s="26"/>
      <c r="L217" s="26"/>
      <c r="M217" s="26"/>
      <c r="N217" s="26"/>
      <c r="O217" s="26"/>
      <c r="P217" s="26"/>
      <c r="Q217" s="26"/>
      <c r="R217" s="26"/>
      <c r="S217" s="27"/>
    </row>
    <row r="218" spans="1:19" s="52" customFormat="1">
      <c r="A218" s="26"/>
      <c r="B218" s="25"/>
      <c r="C218" s="25"/>
      <c r="D218" s="25"/>
      <c r="E218" s="25"/>
      <c r="F218" s="26"/>
      <c r="G218" s="26"/>
      <c r="H218" s="26"/>
      <c r="I218" s="26"/>
      <c r="J218" s="26"/>
      <c r="K218" s="26"/>
      <c r="L218" s="26"/>
      <c r="M218" s="26"/>
      <c r="N218" s="26"/>
      <c r="O218" s="26"/>
      <c r="P218" s="26"/>
      <c r="Q218" s="26"/>
      <c r="R218" s="26"/>
      <c r="S218" s="27"/>
    </row>
    <row r="219" spans="1:19" s="52" customFormat="1">
      <c r="A219" s="26"/>
      <c r="B219" s="25"/>
      <c r="C219" s="25"/>
      <c r="D219" s="25"/>
      <c r="E219" s="25"/>
      <c r="F219" s="26"/>
      <c r="G219" s="26"/>
      <c r="H219" s="26"/>
      <c r="I219" s="26"/>
      <c r="J219" s="26"/>
      <c r="K219" s="26"/>
      <c r="L219" s="26"/>
      <c r="M219" s="26"/>
      <c r="N219" s="26"/>
      <c r="O219" s="26"/>
      <c r="P219" s="26"/>
      <c r="Q219" s="26"/>
      <c r="R219" s="26"/>
      <c r="S219" s="27"/>
    </row>
    <row r="220" spans="1:19" s="52" customFormat="1">
      <c r="A220" s="26"/>
      <c r="B220" s="25"/>
      <c r="C220" s="25"/>
      <c r="D220" s="25"/>
      <c r="E220" s="25"/>
      <c r="F220" s="26"/>
      <c r="G220" s="26"/>
      <c r="H220" s="26"/>
      <c r="I220" s="26"/>
      <c r="J220" s="26"/>
      <c r="K220" s="26"/>
      <c r="L220" s="26"/>
      <c r="M220" s="26"/>
      <c r="N220" s="26"/>
      <c r="O220" s="26"/>
      <c r="P220" s="26"/>
      <c r="Q220" s="26"/>
      <c r="R220" s="26"/>
      <c r="S220" s="27"/>
    </row>
    <row r="221" spans="1:19" s="52" customFormat="1">
      <c r="A221" s="26"/>
      <c r="B221" s="25"/>
      <c r="C221" s="25"/>
      <c r="D221" s="25"/>
      <c r="E221" s="25"/>
      <c r="F221" s="26"/>
      <c r="G221" s="26"/>
      <c r="H221" s="26"/>
      <c r="I221" s="26"/>
      <c r="J221" s="26"/>
      <c r="K221" s="26"/>
      <c r="L221" s="26"/>
      <c r="M221" s="26"/>
      <c r="N221" s="26"/>
      <c r="O221" s="26"/>
      <c r="P221" s="26"/>
      <c r="Q221" s="26"/>
      <c r="R221" s="26"/>
      <c r="S221" s="27"/>
    </row>
    <row r="222" spans="1:19" s="52" customFormat="1">
      <c r="A222" s="26"/>
      <c r="B222" s="25"/>
      <c r="C222" s="25"/>
      <c r="D222" s="25"/>
      <c r="E222" s="25"/>
      <c r="F222" s="26"/>
      <c r="G222" s="26"/>
      <c r="H222" s="26"/>
      <c r="I222" s="26"/>
      <c r="J222" s="26"/>
      <c r="K222" s="26"/>
      <c r="L222" s="26"/>
      <c r="M222" s="26"/>
      <c r="N222" s="26"/>
      <c r="O222" s="26"/>
      <c r="P222" s="26"/>
      <c r="Q222" s="26"/>
      <c r="R222" s="26"/>
      <c r="S222" s="27"/>
    </row>
    <row r="223" spans="1:19" s="52" customFormat="1">
      <c r="A223" s="26"/>
      <c r="B223" s="25"/>
      <c r="C223" s="25"/>
      <c r="D223" s="25"/>
      <c r="E223" s="25"/>
      <c r="F223" s="26"/>
      <c r="G223" s="26"/>
      <c r="H223" s="26"/>
      <c r="I223" s="26"/>
      <c r="J223" s="26"/>
      <c r="K223" s="26"/>
      <c r="L223" s="26"/>
      <c r="M223" s="26"/>
      <c r="N223" s="26"/>
      <c r="O223" s="26"/>
      <c r="P223" s="26"/>
      <c r="Q223" s="26"/>
      <c r="R223" s="26"/>
      <c r="S223" s="27"/>
    </row>
    <row r="224" spans="1:19" s="52" customFormat="1">
      <c r="A224" s="26"/>
      <c r="B224" s="25"/>
      <c r="C224" s="25"/>
      <c r="D224" s="25"/>
      <c r="E224" s="25"/>
      <c r="F224" s="26"/>
      <c r="G224" s="26"/>
      <c r="H224" s="26"/>
      <c r="I224" s="26"/>
      <c r="J224" s="26"/>
      <c r="K224" s="26"/>
      <c r="L224" s="26"/>
      <c r="M224" s="26"/>
      <c r="N224" s="26"/>
      <c r="O224" s="26"/>
      <c r="P224" s="26"/>
      <c r="Q224" s="26"/>
      <c r="R224" s="26"/>
      <c r="S224" s="27"/>
    </row>
    <row r="225" spans="1:19" s="52" customFormat="1">
      <c r="A225" s="26"/>
      <c r="B225" s="25"/>
      <c r="C225" s="25"/>
      <c r="D225" s="25"/>
      <c r="E225" s="25"/>
      <c r="F225" s="26"/>
      <c r="G225" s="26"/>
      <c r="H225" s="26"/>
      <c r="I225" s="26"/>
      <c r="J225" s="26"/>
      <c r="K225" s="26"/>
      <c r="L225" s="26"/>
      <c r="M225" s="26"/>
      <c r="N225" s="26"/>
      <c r="O225" s="26"/>
      <c r="P225" s="26"/>
      <c r="Q225" s="26"/>
      <c r="R225" s="26"/>
      <c r="S225" s="27"/>
    </row>
    <row r="226" spans="1:19" s="52" customFormat="1">
      <c r="A226" s="26"/>
      <c r="B226" s="25"/>
      <c r="C226" s="25"/>
      <c r="D226" s="25"/>
      <c r="E226" s="25"/>
      <c r="F226" s="26"/>
      <c r="G226" s="26"/>
      <c r="H226" s="26"/>
      <c r="I226" s="26"/>
      <c r="J226" s="26"/>
      <c r="K226" s="26"/>
      <c r="L226" s="26"/>
      <c r="M226" s="26"/>
      <c r="N226" s="26"/>
      <c r="O226" s="26"/>
      <c r="P226" s="26"/>
      <c r="Q226" s="26"/>
      <c r="R226" s="26"/>
      <c r="S226" s="27"/>
    </row>
    <row r="227" spans="1:19" s="52" customFormat="1">
      <c r="A227" s="26"/>
      <c r="B227" s="25"/>
      <c r="C227" s="25"/>
      <c r="D227" s="25"/>
      <c r="E227" s="25"/>
      <c r="F227" s="26"/>
      <c r="G227" s="26"/>
      <c r="H227" s="26"/>
      <c r="I227" s="26"/>
      <c r="J227" s="26"/>
      <c r="K227" s="26"/>
      <c r="L227" s="26"/>
      <c r="M227" s="26"/>
      <c r="N227" s="26"/>
      <c r="O227" s="26"/>
      <c r="P227" s="26"/>
      <c r="Q227" s="26"/>
      <c r="R227" s="26"/>
      <c r="S227" s="27"/>
    </row>
    <row r="228" spans="1:19" s="52" customFormat="1">
      <c r="A228" s="26"/>
      <c r="B228" s="25"/>
      <c r="C228" s="25"/>
      <c r="D228" s="25"/>
      <c r="E228" s="25"/>
      <c r="F228" s="26"/>
      <c r="G228" s="26"/>
      <c r="H228" s="26"/>
      <c r="I228" s="26"/>
      <c r="J228" s="26"/>
      <c r="K228" s="26"/>
      <c r="L228" s="26"/>
      <c r="M228" s="26"/>
      <c r="N228" s="26"/>
      <c r="O228" s="26"/>
      <c r="P228" s="26"/>
      <c r="Q228" s="26"/>
      <c r="R228" s="26"/>
      <c r="S228" s="27"/>
    </row>
    <row r="229" spans="1:19" s="52" customFormat="1">
      <c r="A229" s="26"/>
      <c r="B229" s="25"/>
      <c r="C229" s="25"/>
      <c r="D229" s="25"/>
      <c r="E229" s="25"/>
      <c r="F229" s="26"/>
      <c r="G229" s="26"/>
      <c r="H229" s="26"/>
      <c r="I229" s="26"/>
      <c r="J229" s="26"/>
      <c r="K229" s="26"/>
      <c r="L229" s="26"/>
      <c r="M229" s="26"/>
      <c r="N229" s="26"/>
      <c r="O229" s="26"/>
      <c r="P229" s="26"/>
      <c r="Q229" s="26"/>
      <c r="R229" s="26"/>
      <c r="S229" s="27"/>
    </row>
    <row r="230" spans="1:19" s="52" customFormat="1">
      <c r="A230" s="26"/>
      <c r="B230" s="25"/>
      <c r="C230" s="25"/>
      <c r="D230" s="25"/>
      <c r="E230" s="25"/>
      <c r="F230" s="26"/>
      <c r="G230" s="26"/>
      <c r="H230" s="26"/>
      <c r="I230" s="26"/>
      <c r="J230" s="26"/>
      <c r="K230" s="26"/>
      <c r="L230" s="26"/>
      <c r="M230" s="26"/>
      <c r="N230" s="26"/>
      <c r="O230" s="26"/>
      <c r="P230" s="26"/>
      <c r="Q230" s="26"/>
      <c r="R230" s="26"/>
      <c r="S230" s="27"/>
    </row>
    <row r="231" spans="1:19" s="52" customFormat="1">
      <c r="A231" s="26"/>
      <c r="B231" s="25"/>
      <c r="C231" s="25"/>
      <c r="D231" s="25"/>
      <c r="E231" s="25"/>
      <c r="F231" s="26"/>
      <c r="G231" s="26"/>
      <c r="H231" s="26"/>
      <c r="I231" s="26"/>
      <c r="J231" s="26"/>
      <c r="K231" s="26"/>
      <c r="L231" s="26"/>
      <c r="M231" s="26"/>
      <c r="N231" s="26"/>
      <c r="O231" s="26"/>
      <c r="P231" s="26"/>
      <c r="Q231" s="26"/>
      <c r="R231" s="26"/>
      <c r="S231" s="27"/>
    </row>
    <row r="232" spans="1:19" s="52" customFormat="1">
      <c r="A232" s="26"/>
      <c r="B232" s="25"/>
      <c r="C232" s="25"/>
      <c r="D232" s="25"/>
      <c r="E232" s="25"/>
      <c r="F232" s="26"/>
      <c r="G232" s="26"/>
      <c r="H232" s="26"/>
      <c r="I232" s="26"/>
      <c r="J232" s="26"/>
      <c r="K232" s="26"/>
      <c r="L232" s="26"/>
      <c r="M232" s="26"/>
      <c r="N232" s="26"/>
      <c r="O232" s="26"/>
      <c r="P232" s="26"/>
      <c r="Q232" s="26"/>
      <c r="R232" s="26"/>
      <c r="S232" s="27"/>
    </row>
    <row r="233" spans="1:19" s="52" customFormat="1">
      <c r="A233" s="26"/>
      <c r="B233" s="25"/>
      <c r="C233" s="25"/>
      <c r="D233" s="25"/>
      <c r="E233" s="25"/>
      <c r="F233" s="26"/>
      <c r="G233" s="26"/>
      <c r="H233" s="26"/>
      <c r="I233" s="26"/>
      <c r="J233" s="26"/>
      <c r="K233" s="26"/>
      <c r="L233" s="26"/>
      <c r="M233" s="26"/>
      <c r="N233" s="26"/>
      <c r="O233" s="26"/>
      <c r="P233" s="26"/>
      <c r="Q233" s="26"/>
      <c r="R233" s="26"/>
      <c r="S233" s="27"/>
    </row>
    <row r="234" spans="1:19" s="52" customFormat="1">
      <c r="A234" s="26"/>
      <c r="B234" s="25"/>
      <c r="C234" s="25"/>
      <c r="D234" s="25"/>
      <c r="E234" s="25"/>
      <c r="F234" s="26"/>
      <c r="G234" s="26"/>
      <c r="H234" s="26"/>
      <c r="I234" s="26"/>
      <c r="J234" s="26"/>
      <c r="K234" s="26"/>
      <c r="L234" s="26"/>
      <c r="M234" s="26"/>
      <c r="N234" s="26"/>
      <c r="O234" s="26"/>
      <c r="P234" s="26"/>
      <c r="Q234" s="26"/>
      <c r="R234" s="26"/>
      <c r="S234" s="27"/>
    </row>
    <row r="235" spans="1:19" s="52" customFormat="1">
      <c r="A235" s="26"/>
      <c r="B235" s="25"/>
      <c r="C235" s="25"/>
      <c r="D235" s="25"/>
      <c r="E235" s="25"/>
      <c r="F235" s="26"/>
      <c r="G235" s="26"/>
      <c r="H235" s="26"/>
      <c r="I235" s="26"/>
      <c r="J235" s="26"/>
      <c r="K235" s="26"/>
      <c r="L235" s="26"/>
      <c r="M235" s="26"/>
      <c r="N235" s="26"/>
      <c r="O235" s="26"/>
      <c r="P235" s="26"/>
      <c r="Q235" s="26"/>
      <c r="R235" s="26"/>
      <c r="S235" s="27"/>
    </row>
    <row r="236" spans="1:19" s="52" customFormat="1">
      <c r="A236" s="26"/>
      <c r="B236" s="25"/>
      <c r="C236" s="25"/>
      <c r="D236" s="25"/>
      <c r="E236" s="25"/>
      <c r="F236" s="26"/>
      <c r="G236" s="26"/>
      <c r="H236" s="26"/>
      <c r="I236" s="26"/>
      <c r="J236" s="26"/>
      <c r="K236" s="26"/>
      <c r="L236" s="26"/>
      <c r="M236" s="26"/>
      <c r="N236" s="26"/>
      <c r="O236" s="26"/>
      <c r="P236" s="26"/>
      <c r="Q236" s="26"/>
      <c r="R236" s="26"/>
      <c r="S236" s="27"/>
    </row>
    <row r="237" spans="1:19" s="52" customFormat="1">
      <c r="A237" s="26"/>
      <c r="B237" s="25"/>
      <c r="C237" s="25"/>
      <c r="D237" s="25"/>
      <c r="E237" s="25"/>
      <c r="F237" s="26"/>
      <c r="G237" s="26"/>
      <c r="H237" s="26"/>
      <c r="I237" s="26"/>
      <c r="J237" s="26"/>
      <c r="K237" s="26"/>
      <c r="L237" s="26"/>
      <c r="M237" s="26"/>
      <c r="N237" s="26"/>
      <c r="O237" s="26"/>
      <c r="P237" s="26"/>
      <c r="Q237" s="26"/>
      <c r="R237" s="26"/>
      <c r="S237" s="27"/>
    </row>
    <row r="238" spans="1:19" s="52" customFormat="1">
      <c r="A238" s="26"/>
      <c r="B238" s="25"/>
      <c r="C238" s="25"/>
      <c r="D238" s="25"/>
      <c r="E238" s="25"/>
      <c r="F238" s="26"/>
      <c r="G238" s="26"/>
      <c r="H238" s="26"/>
      <c r="I238" s="26"/>
      <c r="J238" s="26"/>
      <c r="K238" s="26"/>
      <c r="L238" s="26"/>
      <c r="M238" s="26"/>
      <c r="N238" s="26"/>
      <c r="O238" s="26"/>
      <c r="P238" s="26"/>
      <c r="Q238" s="26"/>
      <c r="R238" s="26"/>
      <c r="S238" s="27"/>
    </row>
    <row r="239" spans="1:19" s="52" customFormat="1">
      <c r="A239" s="26"/>
      <c r="B239" s="25"/>
      <c r="C239" s="25"/>
      <c r="D239" s="25"/>
      <c r="E239" s="25"/>
      <c r="F239" s="26"/>
      <c r="G239" s="26"/>
      <c r="H239" s="26"/>
      <c r="I239" s="26"/>
      <c r="J239" s="26"/>
      <c r="K239" s="26"/>
      <c r="L239" s="26"/>
      <c r="M239" s="26"/>
      <c r="N239" s="26"/>
      <c r="O239" s="26"/>
      <c r="P239" s="26"/>
      <c r="Q239" s="26"/>
      <c r="R239" s="26"/>
      <c r="S239" s="27"/>
    </row>
    <row r="240" spans="1:19" s="52" customFormat="1">
      <c r="A240" s="26"/>
      <c r="B240" s="25"/>
      <c r="C240" s="25"/>
      <c r="D240" s="25"/>
      <c r="E240" s="25"/>
      <c r="F240" s="26"/>
      <c r="G240" s="26"/>
      <c r="H240" s="26"/>
      <c r="I240" s="26"/>
      <c r="J240" s="26"/>
      <c r="K240" s="26"/>
      <c r="L240" s="26"/>
      <c r="M240" s="26"/>
      <c r="N240" s="26"/>
      <c r="O240" s="26"/>
      <c r="P240" s="26"/>
      <c r="Q240" s="26"/>
      <c r="R240" s="26"/>
      <c r="S240" s="27"/>
    </row>
    <row r="241" spans="1:19" s="52" customFormat="1">
      <c r="A241" s="26"/>
      <c r="B241" s="25"/>
      <c r="C241" s="25"/>
      <c r="D241" s="25"/>
      <c r="E241" s="25"/>
      <c r="F241" s="26"/>
      <c r="G241" s="26"/>
      <c r="H241" s="26"/>
      <c r="I241" s="26"/>
      <c r="J241" s="26"/>
      <c r="K241" s="26"/>
      <c r="L241" s="26"/>
      <c r="M241" s="26"/>
      <c r="N241" s="26"/>
      <c r="O241" s="26"/>
      <c r="P241" s="26"/>
      <c r="Q241" s="26"/>
      <c r="R241" s="26"/>
      <c r="S241" s="27"/>
    </row>
    <row r="242" spans="1:19" s="52" customFormat="1">
      <c r="A242" s="26"/>
      <c r="B242" s="25"/>
      <c r="C242" s="25"/>
      <c r="D242" s="25"/>
      <c r="E242" s="25"/>
      <c r="F242" s="26"/>
      <c r="G242" s="26"/>
      <c r="H242" s="26"/>
      <c r="I242" s="26"/>
      <c r="J242" s="26"/>
      <c r="K242" s="26"/>
      <c r="L242" s="26"/>
      <c r="M242" s="26"/>
      <c r="N242" s="26"/>
      <c r="O242" s="26"/>
      <c r="P242" s="26"/>
      <c r="Q242" s="26"/>
      <c r="R242" s="26"/>
      <c r="S242" s="27"/>
    </row>
    <row r="243" spans="1:19" s="52" customFormat="1">
      <c r="A243" s="26"/>
      <c r="B243" s="25"/>
      <c r="C243" s="25"/>
      <c r="D243" s="25"/>
      <c r="E243" s="25"/>
      <c r="F243" s="26"/>
      <c r="G243" s="26"/>
      <c r="H243" s="26"/>
      <c r="I243" s="26"/>
      <c r="J243" s="26"/>
      <c r="K243" s="26"/>
      <c r="L243" s="26"/>
      <c r="M243" s="26"/>
      <c r="N243" s="26"/>
      <c r="O243" s="26"/>
      <c r="P243" s="26"/>
      <c r="Q243" s="26"/>
      <c r="R243" s="26"/>
      <c r="S243" s="27"/>
    </row>
    <row r="244" spans="1:19" s="52" customFormat="1">
      <c r="A244" s="26"/>
      <c r="B244" s="25"/>
      <c r="C244" s="25"/>
      <c r="D244" s="25"/>
      <c r="E244" s="25"/>
      <c r="F244" s="26"/>
      <c r="G244" s="26"/>
      <c r="H244" s="26"/>
      <c r="I244" s="26"/>
      <c r="J244" s="26"/>
      <c r="K244" s="26"/>
      <c r="L244" s="26"/>
      <c r="M244" s="26"/>
      <c r="N244" s="26"/>
      <c r="O244" s="26"/>
      <c r="P244" s="26"/>
      <c r="Q244" s="26"/>
      <c r="R244" s="26"/>
      <c r="S244" s="27"/>
    </row>
    <row r="245" spans="1:19" s="52" customFormat="1">
      <c r="A245" s="26"/>
      <c r="B245" s="25"/>
      <c r="C245" s="25"/>
      <c r="D245" s="25"/>
      <c r="E245" s="25"/>
      <c r="F245" s="26"/>
      <c r="G245" s="26"/>
      <c r="H245" s="26"/>
      <c r="I245" s="26"/>
      <c r="J245" s="26"/>
      <c r="K245" s="26"/>
      <c r="L245" s="26"/>
      <c r="M245" s="26"/>
      <c r="N245" s="26"/>
      <c r="O245" s="26"/>
      <c r="P245" s="26"/>
      <c r="Q245" s="26"/>
      <c r="R245" s="26"/>
      <c r="S245" s="27"/>
    </row>
    <row r="246" spans="1:19" s="52" customFormat="1">
      <c r="A246" s="26"/>
      <c r="B246" s="25"/>
      <c r="C246" s="25"/>
      <c r="D246" s="25"/>
      <c r="E246" s="25"/>
      <c r="F246" s="26"/>
      <c r="G246" s="26"/>
      <c r="H246" s="26"/>
      <c r="I246" s="26"/>
      <c r="J246" s="26"/>
      <c r="K246" s="26"/>
      <c r="L246" s="26"/>
      <c r="M246" s="26"/>
      <c r="N246" s="26"/>
      <c r="O246" s="26"/>
      <c r="P246" s="26"/>
      <c r="Q246" s="26"/>
      <c r="R246" s="26"/>
      <c r="S246" s="27"/>
    </row>
    <row r="247" spans="1:19" s="52" customFormat="1">
      <c r="A247" s="26"/>
      <c r="B247" s="25"/>
      <c r="C247" s="25"/>
      <c r="D247" s="25"/>
      <c r="E247" s="25"/>
      <c r="F247" s="26"/>
      <c r="G247" s="26"/>
      <c r="H247" s="26"/>
      <c r="I247" s="26"/>
      <c r="J247" s="26"/>
      <c r="K247" s="26"/>
      <c r="L247" s="26"/>
      <c r="M247" s="26"/>
      <c r="N247" s="26"/>
      <c r="O247" s="26"/>
      <c r="P247" s="26"/>
      <c r="Q247" s="26"/>
      <c r="R247" s="26"/>
      <c r="S247" s="27"/>
    </row>
    <row r="248" spans="1:19" s="52" customFormat="1">
      <c r="A248" s="26"/>
      <c r="B248" s="25"/>
      <c r="C248" s="25"/>
      <c r="D248" s="25"/>
      <c r="E248" s="25"/>
      <c r="F248" s="26"/>
      <c r="G248" s="26"/>
      <c r="H248" s="26"/>
      <c r="I248" s="26"/>
      <c r="J248" s="26"/>
      <c r="K248" s="26"/>
      <c r="L248" s="26"/>
      <c r="M248" s="26"/>
      <c r="N248" s="26"/>
      <c r="O248" s="26"/>
      <c r="P248" s="26"/>
      <c r="Q248" s="26"/>
      <c r="R248" s="26"/>
      <c r="S248" s="27"/>
    </row>
    <row r="249" spans="1:19" s="52" customFormat="1">
      <c r="A249" s="26"/>
      <c r="B249" s="25"/>
      <c r="C249" s="25"/>
      <c r="D249" s="25"/>
      <c r="E249" s="25"/>
      <c r="F249" s="26"/>
      <c r="G249" s="26"/>
      <c r="H249" s="26"/>
      <c r="I249" s="26"/>
      <c r="J249" s="26"/>
      <c r="K249" s="26"/>
      <c r="L249" s="26"/>
      <c r="M249" s="26"/>
      <c r="N249" s="26"/>
      <c r="O249" s="26"/>
      <c r="P249" s="26"/>
      <c r="Q249" s="26"/>
      <c r="R249" s="26"/>
      <c r="S249" s="27"/>
    </row>
    <row r="250" spans="1:19" s="52" customFormat="1">
      <c r="A250" s="26"/>
      <c r="B250" s="25"/>
      <c r="C250" s="25"/>
      <c r="D250" s="25"/>
      <c r="E250" s="25"/>
      <c r="F250" s="26"/>
      <c r="G250" s="26"/>
      <c r="H250" s="26"/>
      <c r="I250" s="26"/>
      <c r="J250" s="26"/>
      <c r="K250" s="26"/>
      <c r="L250" s="26"/>
      <c r="M250" s="26"/>
      <c r="N250" s="26"/>
      <c r="O250" s="26"/>
      <c r="P250" s="26"/>
      <c r="Q250" s="26"/>
      <c r="R250" s="26"/>
      <c r="S250" s="27"/>
    </row>
    <row r="251" spans="1:19" s="52" customFormat="1">
      <c r="A251" s="26"/>
      <c r="B251" s="25"/>
      <c r="C251" s="25"/>
      <c r="D251" s="25"/>
      <c r="E251" s="25"/>
      <c r="F251" s="26"/>
      <c r="G251" s="26"/>
      <c r="H251" s="26"/>
      <c r="I251" s="26"/>
      <c r="J251" s="26"/>
      <c r="K251" s="26"/>
      <c r="L251" s="26"/>
      <c r="M251" s="26"/>
      <c r="N251" s="26"/>
      <c r="O251" s="26"/>
      <c r="P251" s="26"/>
      <c r="Q251" s="26"/>
      <c r="R251" s="26"/>
      <c r="S251" s="27"/>
    </row>
    <row r="252" spans="1:19" s="52" customFormat="1">
      <c r="A252" s="26"/>
      <c r="B252" s="25"/>
      <c r="C252" s="25"/>
      <c r="D252" s="25"/>
      <c r="E252" s="25"/>
      <c r="F252" s="26"/>
      <c r="G252" s="26"/>
      <c r="H252" s="26"/>
      <c r="I252" s="26"/>
      <c r="J252" s="26"/>
      <c r="K252" s="26"/>
      <c r="L252" s="26"/>
      <c r="M252" s="26"/>
      <c r="N252" s="26"/>
      <c r="O252" s="26"/>
      <c r="P252" s="26"/>
      <c r="Q252" s="26"/>
      <c r="R252" s="26"/>
      <c r="S252" s="27"/>
    </row>
    <row r="253" spans="1:19" s="52" customFormat="1">
      <c r="A253" s="26"/>
      <c r="B253" s="25"/>
      <c r="C253" s="25"/>
      <c r="D253" s="25"/>
      <c r="E253" s="25"/>
      <c r="F253" s="26"/>
      <c r="G253" s="26"/>
      <c r="H253" s="26"/>
      <c r="I253" s="26"/>
      <c r="J253" s="26"/>
      <c r="K253" s="26"/>
      <c r="L253" s="26"/>
      <c r="M253" s="26"/>
      <c r="N253" s="26"/>
      <c r="O253" s="26"/>
      <c r="P253" s="26"/>
      <c r="Q253" s="26"/>
      <c r="R253" s="26"/>
      <c r="S253" s="27"/>
    </row>
    <row r="254" spans="1:19" s="52" customFormat="1">
      <c r="A254" s="26"/>
      <c r="B254" s="25"/>
      <c r="C254" s="25"/>
      <c r="D254" s="25"/>
      <c r="E254" s="25"/>
      <c r="F254" s="26"/>
      <c r="G254" s="26"/>
      <c r="H254" s="26"/>
      <c r="I254" s="26"/>
      <c r="J254" s="26"/>
      <c r="K254" s="26"/>
      <c r="L254" s="26"/>
      <c r="M254" s="26"/>
      <c r="N254" s="26"/>
      <c r="O254" s="26"/>
      <c r="P254" s="26"/>
      <c r="Q254" s="26"/>
      <c r="R254" s="26"/>
      <c r="S254" s="27"/>
    </row>
    <row r="255" spans="1:19" s="52" customFormat="1">
      <c r="A255" s="26"/>
      <c r="B255" s="25"/>
      <c r="C255" s="25"/>
      <c r="D255" s="25"/>
      <c r="E255" s="25"/>
      <c r="F255" s="26"/>
      <c r="G255" s="26"/>
      <c r="H255" s="26"/>
      <c r="I255" s="26"/>
      <c r="J255" s="26"/>
      <c r="K255" s="26"/>
      <c r="L255" s="26"/>
      <c r="M255" s="26"/>
      <c r="N255" s="26"/>
      <c r="O255" s="26"/>
      <c r="P255" s="26"/>
      <c r="Q255" s="26"/>
      <c r="R255" s="26"/>
      <c r="S255" s="27"/>
    </row>
    <row r="256" spans="1:19" s="52" customFormat="1">
      <c r="A256" s="26"/>
      <c r="B256" s="25"/>
      <c r="C256" s="25"/>
      <c r="D256" s="25"/>
      <c r="E256" s="25"/>
      <c r="F256" s="26"/>
      <c r="G256" s="26"/>
      <c r="H256" s="26"/>
      <c r="I256" s="26"/>
      <c r="J256" s="26"/>
      <c r="K256" s="26"/>
      <c r="L256" s="26"/>
      <c r="M256" s="26"/>
      <c r="N256" s="26"/>
      <c r="O256" s="26"/>
      <c r="P256" s="26"/>
      <c r="Q256" s="26"/>
      <c r="R256" s="26"/>
      <c r="S256" s="27"/>
    </row>
    <row r="257" spans="1:19" s="52" customFormat="1">
      <c r="A257" s="26"/>
      <c r="B257" s="25"/>
      <c r="C257" s="25"/>
      <c r="D257" s="25"/>
      <c r="E257" s="25"/>
      <c r="F257" s="26"/>
      <c r="G257" s="26"/>
      <c r="H257" s="26"/>
      <c r="I257" s="26"/>
      <c r="J257" s="26"/>
      <c r="K257" s="26"/>
      <c r="L257" s="26"/>
      <c r="M257" s="26"/>
      <c r="N257" s="26"/>
      <c r="O257" s="26"/>
      <c r="P257" s="26"/>
      <c r="Q257" s="26"/>
      <c r="R257" s="26"/>
      <c r="S257" s="27"/>
    </row>
    <row r="258" spans="1:19" s="52" customFormat="1">
      <c r="A258" s="26"/>
      <c r="B258" s="25"/>
      <c r="C258" s="25"/>
      <c r="D258" s="25"/>
      <c r="E258" s="25"/>
      <c r="F258" s="26"/>
      <c r="G258" s="26"/>
      <c r="H258" s="26"/>
      <c r="I258" s="26"/>
      <c r="J258" s="26"/>
      <c r="K258" s="26"/>
      <c r="L258" s="26"/>
      <c r="M258" s="26"/>
      <c r="N258" s="26"/>
      <c r="O258" s="26"/>
      <c r="P258" s="26"/>
      <c r="Q258" s="26"/>
      <c r="R258" s="26"/>
      <c r="S258" s="27"/>
    </row>
    <row r="259" spans="1:19" s="52" customFormat="1">
      <c r="A259" s="26"/>
      <c r="B259" s="25"/>
      <c r="C259" s="25"/>
      <c r="D259" s="25"/>
      <c r="E259" s="25"/>
      <c r="F259" s="26"/>
      <c r="G259" s="26"/>
      <c r="H259" s="26"/>
      <c r="I259" s="26"/>
      <c r="J259" s="26"/>
      <c r="K259" s="26"/>
      <c r="L259" s="26"/>
      <c r="M259" s="26"/>
      <c r="N259" s="26"/>
      <c r="O259" s="26"/>
      <c r="P259" s="26"/>
      <c r="Q259" s="26"/>
      <c r="R259" s="26"/>
      <c r="S259" s="27"/>
    </row>
    <row r="260" spans="1:19" s="52" customFormat="1">
      <c r="A260" s="26"/>
      <c r="B260" s="25"/>
      <c r="C260" s="25"/>
      <c r="D260" s="25"/>
      <c r="E260" s="25"/>
      <c r="F260" s="26"/>
      <c r="G260" s="26"/>
      <c r="H260" s="26"/>
      <c r="I260" s="26"/>
      <c r="J260" s="26"/>
      <c r="K260" s="26"/>
      <c r="L260" s="26"/>
      <c r="M260" s="26"/>
      <c r="N260" s="26"/>
      <c r="O260" s="26"/>
      <c r="P260" s="26"/>
      <c r="Q260" s="26"/>
      <c r="R260" s="26"/>
      <c r="S260" s="27"/>
    </row>
    <row r="261" spans="1:19" s="52" customFormat="1">
      <c r="A261" s="26"/>
      <c r="B261" s="25"/>
      <c r="C261" s="25"/>
      <c r="D261" s="25"/>
      <c r="E261" s="25"/>
      <c r="F261" s="26"/>
      <c r="G261" s="26"/>
      <c r="H261" s="26"/>
      <c r="I261" s="26"/>
      <c r="J261" s="26"/>
      <c r="K261" s="26"/>
      <c r="L261" s="26"/>
      <c r="M261" s="26"/>
      <c r="N261" s="26"/>
      <c r="O261" s="26"/>
      <c r="P261" s="26"/>
      <c r="Q261" s="26"/>
      <c r="R261" s="26"/>
      <c r="S261" s="27"/>
    </row>
    <row r="262" spans="1:19" s="52" customFormat="1">
      <c r="A262" s="26"/>
      <c r="B262" s="25"/>
      <c r="C262" s="25"/>
      <c r="D262" s="25"/>
      <c r="E262" s="25"/>
      <c r="F262" s="26"/>
      <c r="G262" s="26"/>
      <c r="H262" s="26"/>
      <c r="I262" s="26"/>
      <c r="J262" s="26"/>
      <c r="K262" s="26"/>
      <c r="L262" s="26"/>
      <c r="M262" s="26"/>
      <c r="N262" s="26"/>
      <c r="O262" s="26"/>
      <c r="P262" s="26"/>
      <c r="Q262" s="26"/>
      <c r="R262" s="26"/>
      <c r="S262" s="27"/>
    </row>
    <row r="263" spans="1:19" s="52" customFormat="1">
      <c r="A263" s="26"/>
      <c r="B263" s="25"/>
      <c r="C263" s="25"/>
      <c r="D263" s="25"/>
      <c r="E263" s="25"/>
      <c r="F263" s="26"/>
      <c r="G263" s="26"/>
      <c r="H263" s="26"/>
      <c r="I263" s="26"/>
      <c r="J263" s="26"/>
      <c r="K263" s="26"/>
      <c r="L263" s="26"/>
      <c r="M263" s="26"/>
      <c r="N263" s="26"/>
      <c r="O263" s="26"/>
      <c r="P263" s="26"/>
      <c r="Q263" s="26"/>
      <c r="R263" s="26"/>
      <c r="S263" s="27"/>
    </row>
    <row r="264" spans="1:19" s="52" customFormat="1">
      <c r="A264" s="26"/>
      <c r="B264" s="25"/>
      <c r="C264" s="25"/>
      <c r="D264" s="25"/>
      <c r="E264" s="25"/>
      <c r="F264" s="26"/>
      <c r="G264" s="26"/>
      <c r="H264" s="26"/>
      <c r="I264" s="26"/>
      <c r="J264" s="26"/>
      <c r="K264" s="26"/>
      <c r="L264" s="26"/>
      <c r="M264" s="26"/>
      <c r="N264" s="26"/>
      <c r="O264" s="26"/>
      <c r="P264" s="26"/>
      <c r="Q264" s="26"/>
      <c r="R264" s="26"/>
      <c r="S264" s="27"/>
    </row>
    <row r="265" spans="1:19" s="52" customFormat="1">
      <c r="A265" s="26"/>
      <c r="B265" s="25"/>
      <c r="C265" s="25"/>
      <c r="D265" s="25"/>
      <c r="E265" s="25"/>
      <c r="F265" s="26"/>
      <c r="G265" s="26"/>
      <c r="H265" s="26"/>
      <c r="I265" s="26"/>
      <c r="J265" s="26"/>
      <c r="K265" s="26"/>
      <c r="L265" s="26"/>
      <c r="M265" s="26"/>
      <c r="N265" s="26"/>
      <c r="O265" s="26"/>
      <c r="P265" s="26"/>
      <c r="Q265" s="26"/>
      <c r="R265" s="26"/>
      <c r="S265" s="27"/>
    </row>
    <row r="266" spans="1:19" s="52" customFormat="1">
      <c r="A266" s="26"/>
      <c r="B266" s="25"/>
      <c r="C266" s="25"/>
      <c r="D266" s="25"/>
      <c r="E266" s="25"/>
      <c r="F266" s="26"/>
      <c r="G266" s="26"/>
      <c r="H266" s="26"/>
      <c r="I266" s="26"/>
      <c r="J266" s="26"/>
      <c r="K266" s="26"/>
      <c r="L266" s="26"/>
      <c r="M266" s="26"/>
      <c r="N266" s="26"/>
      <c r="O266" s="26"/>
      <c r="P266" s="26"/>
      <c r="Q266" s="26"/>
      <c r="R266" s="26"/>
      <c r="S266" s="27"/>
    </row>
    <row r="267" spans="1:19" s="52" customFormat="1">
      <c r="A267" s="26"/>
      <c r="B267" s="25"/>
      <c r="C267" s="25"/>
      <c r="D267" s="25"/>
      <c r="E267" s="25"/>
      <c r="F267" s="26"/>
      <c r="G267" s="26"/>
      <c r="H267" s="26"/>
      <c r="I267" s="26"/>
      <c r="J267" s="26"/>
      <c r="K267" s="26"/>
      <c r="L267" s="26"/>
      <c r="M267" s="26"/>
      <c r="N267" s="26"/>
      <c r="O267" s="26"/>
      <c r="P267" s="26"/>
      <c r="Q267" s="26"/>
      <c r="R267" s="26"/>
      <c r="S267" s="27"/>
    </row>
    <row r="268" spans="1:19" s="52" customFormat="1">
      <c r="A268" s="26"/>
      <c r="B268" s="25"/>
      <c r="C268" s="25"/>
      <c r="D268" s="25"/>
      <c r="E268" s="25"/>
      <c r="F268" s="26"/>
      <c r="G268" s="26"/>
      <c r="H268" s="26"/>
      <c r="I268" s="26"/>
      <c r="J268" s="26"/>
      <c r="K268" s="26"/>
      <c r="L268" s="26"/>
      <c r="M268" s="26"/>
      <c r="N268" s="26"/>
      <c r="O268" s="26"/>
      <c r="P268" s="26"/>
      <c r="Q268" s="26"/>
      <c r="R268" s="26"/>
      <c r="S268" s="27"/>
    </row>
    <row r="269" spans="1:19" s="52" customFormat="1">
      <c r="A269" s="26"/>
      <c r="B269" s="25"/>
      <c r="C269" s="25"/>
      <c r="D269" s="25"/>
      <c r="E269" s="25"/>
      <c r="F269" s="26"/>
      <c r="G269" s="26"/>
      <c r="H269" s="26"/>
      <c r="I269" s="26"/>
      <c r="J269" s="26"/>
      <c r="K269" s="26"/>
      <c r="L269" s="26"/>
      <c r="M269" s="26"/>
      <c r="N269" s="26"/>
      <c r="O269" s="26"/>
      <c r="P269" s="26"/>
      <c r="Q269" s="26"/>
      <c r="R269" s="26"/>
      <c r="S269" s="27"/>
    </row>
    <row r="270" spans="1:19" s="52" customFormat="1">
      <c r="A270" s="26"/>
      <c r="B270" s="25"/>
      <c r="C270" s="25"/>
      <c r="D270" s="25"/>
      <c r="E270" s="25"/>
      <c r="F270" s="26"/>
      <c r="G270" s="26"/>
      <c r="H270" s="26"/>
      <c r="I270" s="26"/>
      <c r="J270" s="26"/>
      <c r="K270" s="26"/>
      <c r="L270" s="26"/>
      <c r="M270" s="26"/>
      <c r="N270" s="26"/>
      <c r="O270" s="26"/>
      <c r="P270" s="26"/>
      <c r="Q270" s="26"/>
      <c r="R270" s="26"/>
      <c r="S270" s="27"/>
    </row>
    <row r="271" spans="1:19" s="52" customFormat="1">
      <c r="A271" s="26"/>
      <c r="B271" s="25"/>
      <c r="C271" s="25"/>
      <c r="D271" s="25"/>
      <c r="E271" s="25"/>
      <c r="F271" s="26"/>
      <c r="G271" s="26"/>
      <c r="H271" s="26"/>
      <c r="I271" s="26"/>
      <c r="J271" s="26"/>
      <c r="K271" s="26"/>
      <c r="L271" s="26"/>
      <c r="M271" s="26"/>
      <c r="N271" s="26"/>
      <c r="O271" s="26"/>
      <c r="P271" s="26"/>
      <c r="Q271" s="26"/>
      <c r="R271" s="26"/>
      <c r="S271" s="27"/>
    </row>
    <row r="272" spans="1:19" s="52" customFormat="1">
      <c r="A272" s="26"/>
      <c r="B272" s="25"/>
      <c r="C272" s="25"/>
      <c r="D272" s="25"/>
      <c r="E272" s="25"/>
      <c r="F272" s="26"/>
      <c r="G272" s="26"/>
      <c r="H272" s="26"/>
      <c r="I272" s="26"/>
      <c r="J272" s="26"/>
      <c r="K272" s="26"/>
      <c r="L272" s="26"/>
      <c r="M272" s="26"/>
      <c r="N272" s="26"/>
      <c r="O272" s="26"/>
      <c r="P272" s="26"/>
      <c r="Q272" s="26"/>
      <c r="R272" s="26"/>
      <c r="S272" s="27"/>
    </row>
    <row r="273" spans="1:19" s="52" customFormat="1">
      <c r="A273" s="26"/>
      <c r="B273" s="25"/>
      <c r="C273" s="25"/>
      <c r="D273" s="25"/>
      <c r="E273" s="25"/>
      <c r="F273" s="26"/>
      <c r="G273" s="26"/>
      <c r="H273" s="26"/>
      <c r="I273" s="26"/>
      <c r="J273" s="26"/>
      <c r="K273" s="26"/>
      <c r="L273" s="26"/>
      <c r="M273" s="26"/>
      <c r="N273" s="26"/>
      <c r="O273" s="26"/>
      <c r="P273" s="26"/>
      <c r="Q273" s="26"/>
      <c r="R273" s="26"/>
      <c r="S273" s="27"/>
    </row>
    <row r="274" spans="1:19" s="52" customFormat="1">
      <c r="A274" s="26"/>
      <c r="B274" s="25"/>
      <c r="C274" s="25"/>
      <c r="D274" s="25"/>
      <c r="E274" s="25"/>
      <c r="F274" s="26"/>
      <c r="G274" s="26"/>
      <c r="H274" s="26"/>
      <c r="I274" s="26"/>
      <c r="J274" s="26"/>
      <c r="K274" s="26"/>
      <c r="L274" s="26"/>
      <c r="M274" s="26"/>
      <c r="N274" s="26"/>
      <c r="O274" s="26"/>
      <c r="P274" s="26"/>
      <c r="Q274" s="26"/>
      <c r="R274" s="26"/>
      <c r="S274" s="27"/>
    </row>
    <row r="275" spans="1:19" s="52" customFormat="1">
      <c r="A275" s="26"/>
      <c r="B275" s="25"/>
      <c r="C275" s="25"/>
      <c r="D275" s="25"/>
      <c r="E275" s="25"/>
      <c r="F275" s="26"/>
      <c r="G275" s="26"/>
      <c r="H275" s="26"/>
      <c r="I275" s="26"/>
      <c r="J275" s="26"/>
      <c r="K275" s="26"/>
      <c r="L275" s="26"/>
      <c r="M275" s="26"/>
      <c r="N275" s="26"/>
      <c r="O275" s="26"/>
      <c r="P275" s="26"/>
      <c r="Q275" s="26"/>
      <c r="R275" s="26"/>
      <c r="S275" s="27"/>
    </row>
    <row r="276" spans="1:19" s="52" customFormat="1">
      <c r="A276" s="26"/>
      <c r="B276" s="25"/>
      <c r="C276" s="25"/>
      <c r="D276" s="25"/>
      <c r="E276" s="25"/>
      <c r="F276" s="26"/>
      <c r="G276" s="26"/>
      <c r="H276" s="26"/>
      <c r="I276" s="26"/>
      <c r="J276" s="26"/>
      <c r="K276" s="26"/>
      <c r="L276" s="26"/>
      <c r="M276" s="26"/>
      <c r="N276" s="26"/>
      <c r="O276" s="26"/>
      <c r="P276" s="26"/>
      <c r="Q276" s="26"/>
      <c r="R276" s="26"/>
      <c r="S276" s="27"/>
    </row>
    <row r="277" spans="1:19" s="52" customFormat="1">
      <c r="A277" s="26"/>
      <c r="B277" s="25"/>
      <c r="C277" s="25"/>
      <c r="D277" s="25"/>
      <c r="E277" s="25"/>
      <c r="F277" s="26"/>
      <c r="G277" s="26"/>
      <c r="H277" s="26"/>
      <c r="I277" s="26"/>
      <c r="J277" s="26"/>
      <c r="K277" s="26"/>
      <c r="L277" s="26"/>
      <c r="M277" s="26"/>
      <c r="N277" s="26"/>
      <c r="O277" s="26"/>
      <c r="P277" s="26"/>
      <c r="Q277" s="26"/>
      <c r="R277" s="26"/>
      <c r="S277" s="27"/>
    </row>
    <row r="278" spans="1:19" s="52" customFormat="1">
      <c r="A278" s="26"/>
      <c r="B278" s="25"/>
      <c r="C278" s="25"/>
      <c r="D278" s="25"/>
      <c r="E278" s="25"/>
      <c r="F278" s="26"/>
      <c r="G278" s="26"/>
      <c r="H278" s="26"/>
      <c r="I278" s="26"/>
      <c r="J278" s="26"/>
      <c r="K278" s="26"/>
      <c r="L278" s="26"/>
      <c r="M278" s="26"/>
      <c r="N278" s="26"/>
      <c r="O278" s="26"/>
      <c r="P278" s="26"/>
      <c r="Q278" s="26"/>
      <c r="R278" s="26"/>
      <c r="S278" s="27"/>
    </row>
    <row r="279" spans="1:19" s="52" customFormat="1">
      <c r="A279" s="26"/>
      <c r="B279" s="25"/>
      <c r="C279" s="25"/>
      <c r="D279" s="25"/>
      <c r="E279" s="25"/>
      <c r="F279" s="26"/>
      <c r="G279" s="26"/>
      <c r="H279" s="26"/>
      <c r="I279" s="26"/>
      <c r="J279" s="26"/>
      <c r="K279" s="26"/>
      <c r="L279" s="26"/>
      <c r="M279" s="26"/>
      <c r="N279" s="26"/>
      <c r="O279" s="26"/>
      <c r="P279" s="26"/>
      <c r="Q279" s="26"/>
      <c r="R279" s="26"/>
      <c r="S279" s="27"/>
    </row>
    <row r="280" spans="1:19" s="52" customFormat="1">
      <c r="A280" s="26"/>
      <c r="B280" s="25"/>
      <c r="C280" s="25"/>
      <c r="D280" s="25"/>
      <c r="E280" s="25"/>
      <c r="F280" s="26"/>
      <c r="G280" s="26"/>
      <c r="H280" s="26"/>
      <c r="I280" s="26"/>
      <c r="J280" s="26"/>
      <c r="K280" s="26"/>
      <c r="L280" s="26"/>
      <c r="M280" s="26"/>
      <c r="N280" s="26"/>
      <c r="O280" s="26"/>
      <c r="P280" s="26"/>
      <c r="Q280" s="26"/>
      <c r="R280" s="26"/>
      <c r="S280" s="27"/>
    </row>
    <row r="281" spans="1:19" s="52" customFormat="1">
      <c r="A281" s="26"/>
      <c r="B281" s="25"/>
      <c r="C281" s="25"/>
      <c r="D281" s="25"/>
      <c r="E281" s="25"/>
      <c r="F281" s="26"/>
      <c r="G281" s="26"/>
      <c r="H281" s="26"/>
      <c r="I281" s="26"/>
      <c r="J281" s="26"/>
      <c r="K281" s="26"/>
      <c r="L281" s="26"/>
      <c r="M281" s="26"/>
      <c r="N281" s="26"/>
      <c r="O281" s="26"/>
      <c r="P281" s="26"/>
      <c r="Q281" s="26"/>
      <c r="R281" s="26"/>
      <c r="S281" s="27"/>
    </row>
    <row r="282" spans="1:19" s="52" customFormat="1">
      <c r="A282" s="26"/>
      <c r="B282" s="25"/>
      <c r="C282" s="25"/>
      <c r="D282" s="25"/>
      <c r="E282" s="25"/>
      <c r="F282" s="26"/>
      <c r="G282" s="26"/>
      <c r="H282" s="26"/>
      <c r="I282" s="26"/>
      <c r="J282" s="26"/>
      <c r="K282" s="26"/>
      <c r="L282" s="26"/>
      <c r="M282" s="26"/>
      <c r="N282" s="26"/>
      <c r="O282" s="26"/>
      <c r="P282" s="26"/>
      <c r="Q282" s="26"/>
      <c r="R282" s="26"/>
      <c r="S282" s="27"/>
    </row>
    <row r="283" spans="1:19" s="52" customFormat="1">
      <c r="A283" s="26"/>
      <c r="B283" s="25"/>
      <c r="C283" s="25"/>
      <c r="D283" s="25"/>
      <c r="E283" s="25"/>
      <c r="F283" s="26"/>
      <c r="G283" s="26"/>
      <c r="H283" s="26"/>
      <c r="I283" s="26"/>
      <c r="J283" s="26"/>
      <c r="K283" s="26"/>
      <c r="L283" s="26"/>
      <c r="M283" s="26"/>
      <c r="N283" s="26"/>
      <c r="O283" s="26"/>
      <c r="P283" s="26"/>
      <c r="Q283" s="26"/>
      <c r="R283" s="26"/>
      <c r="S283" s="27"/>
    </row>
  </sheetData>
  <sheetProtection sheet="1" objects="1" scenarios="1" formatCells="0" formatColumns="0" formatRows="0"/>
  <mergeCells count="5">
    <mergeCell ref="C1:C3"/>
    <mergeCell ref="D1:D3"/>
    <mergeCell ref="E1:E3"/>
    <mergeCell ref="A4:A10"/>
    <mergeCell ref="A28:A29"/>
  </mergeCells>
  <dataValidations count="1">
    <dataValidation type="decimal" allowBlank="1" showInputMessage="1" showErrorMessage="1" sqref="O8">
      <formula1>1.017162</formula1>
      <formula2>1.04</formula2>
    </dataValidation>
  </dataValidations>
  <pageMargins left="0.35000000000000003" right="0.35000000000000003" top="0.98" bottom="0.25" header="0.31" footer="0.31"/>
  <pageSetup paperSize="10" orientation="portrait" horizontalDpi="4294967292" verticalDpi="4294967292"/>
  <headerFooter>
    <oddHeader>&amp;C&amp;"Helvetica,Normal"&amp;14Lønberegning for &amp;A på XX Friskole</oddHeader>
    <oddFooter>&amp;LFriskolernes Kontor&amp;RUdskrevet den &amp;D kl. &amp;T</oddFooter>
  </headerFooter>
  <rowBreaks count="1" manualBreakCount="1">
    <brk id="43" max="16383" man="1"/>
  </rowBreaks>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Regneark</vt:lpstr>
      </vt:variant>
      <vt:variant>
        <vt:i4>16</vt:i4>
      </vt:variant>
    </vt:vector>
  </HeadingPairs>
  <TitlesOfParts>
    <vt:vector size="16" baseType="lpstr">
      <vt:lpstr>Vejledning</vt:lpstr>
      <vt:lpstr>Nylønstillæg</vt:lpstr>
      <vt:lpstr>LonspecAndreAar</vt:lpstr>
      <vt:lpstr>LonspecAndreAlle</vt:lpstr>
      <vt:lpstr>LonspecAndre</vt:lpstr>
      <vt:lpstr>Q</vt:lpstr>
      <vt:lpstr>R</vt:lpstr>
      <vt:lpstr>S</vt:lpstr>
      <vt:lpstr>T</vt:lpstr>
      <vt:lpstr>U</vt:lpstr>
      <vt:lpstr>V</vt:lpstr>
      <vt:lpstr>W</vt:lpstr>
      <vt:lpstr>X</vt:lpstr>
      <vt:lpstr>Y</vt:lpstr>
      <vt:lpstr>Z</vt:lpstr>
      <vt:lpstr>Grundlon12</vt:lpstr>
    </vt:vector>
  </TitlesOfParts>
  <Manager/>
  <Company>Dansk Friskoleforening, Tlf. 6261 3013</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Ole Mikkelsen</dc:creator>
  <cp:keywords/>
  <dc:description/>
  <cp:lastModifiedBy>Jeanette Ebenhardt Veggerby</cp:lastModifiedBy>
  <cp:lastPrinted>2013-11-13T11:11:32Z</cp:lastPrinted>
  <dcterms:created xsi:type="dcterms:W3CDTF">2004-04-22T12:43:04Z</dcterms:created>
  <dcterms:modified xsi:type="dcterms:W3CDTF">2014-05-13T07:02:01Z</dcterms:modified>
  <cp:category/>
</cp:coreProperties>
</file>