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Denne_projektmappe" defaultThemeVersion="166925"/>
  <mc:AlternateContent xmlns:mc="http://schemas.openxmlformats.org/markup-compatibility/2006">
    <mc:Choice Requires="x15">
      <x15ac:absPath xmlns:x15ac="http://schemas.microsoft.com/office/spreadsheetml/2010/11/ac" url="https://lilleskolerne-my.sharepoint.com/personal/ls_lilleskolerne_dk/Documents/Delt med alle/LS 2020/4. VÆRKTØJER TIL SKOLER/4.05 Arbejdstid for lærere/"/>
    </mc:Choice>
  </mc:AlternateContent>
  <xr:revisionPtr revIDLastSave="0" documentId="8_{58E7ECCA-A1E3-4193-8767-0A02FFC5704A}" xr6:coauthVersionLast="47" xr6:coauthVersionMax="47" xr10:uidLastSave="{00000000-0000-0000-0000-000000000000}"/>
  <bookViews>
    <workbookView xWindow="-120" yWindow="-120" windowWidth="38640" windowHeight="21240" activeTab="10" xr2:uid="{49C93904-515A-4AC2-AFA5-5272EC0B9017}"/>
  </bookViews>
  <sheets>
    <sheet name="Forside" sheetId="101" r:id="rId1"/>
    <sheet name="Opgaveskabelon-ind." sheetId="114" state="hidden" r:id="rId2"/>
    <sheet name="SkemaSkabelon-ind." sheetId="87" state="hidden" r:id="rId3"/>
    <sheet name="Årskalender 22-23" sheetId="83" r:id="rId4"/>
    <sheet name="Opgaveoversigt - ALLE" sheetId="86" r:id="rId5"/>
    <sheet name="Opgaver-timer - Samlet" sheetId="5" r:id="rId6"/>
    <sheet name="M1" sheetId="80" r:id="rId7"/>
    <sheet name="Skema-M1" sheetId="82" state="hidden" r:id="rId8"/>
    <sheet name="M2" sheetId="102" r:id="rId9"/>
    <sheet name="Skema-M2" sheetId="88" state="hidden" r:id="rId10"/>
    <sheet name="M3" sheetId="103" r:id="rId11"/>
    <sheet name="Skema-M3" sheetId="89" state="hidden" r:id="rId12"/>
    <sheet name="M4" sheetId="104" r:id="rId13"/>
    <sheet name="Skema-M4" sheetId="90" state="hidden" r:id="rId14"/>
    <sheet name="M5" sheetId="106" r:id="rId15"/>
    <sheet name="Skema-M5" sheetId="91" state="hidden" r:id="rId16"/>
    <sheet name="M6" sheetId="105" r:id="rId17"/>
    <sheet name="Skema-M6" sheetId="92" state="hidden" r:id="rId18"/>
    <sheet name="M7" sheetId="107" r:id="rId19"/>
    <sheet name="Skema-M7" sheetId="93" state="hidden" r:id="rId20"/>
    <sheet name="M8" sheetId="113" r:id="rId21"/>
    <sheet name="Skema-M8" sheetId="94" state="hidden" r:id="rId22"/>
    <sheet name="M9" sheetId="109" r:id="rId23"/>
    <sheet name="Skema-M9" sheetId="95" state="hidden" r:id="rId24"/>
    <sheet name="M10" sheetId="110" r:id="rId25"/>
    <sheet name="Skema-M10" sheetId="96" state="hidden" r:id="rId26"/>
    <sheet name="M11" sheetId="111" r:id="rId27"/>
    <sheet name="Skema-M11" sheetId="98" state="hidden" r:id="rId28"/>
    <sheet name="Skema-M12" sheetId="97" state="hidden" r:id="rId29"/>
    <sheet name="Skema-M13" sheetId="99" state="hidden" r:id="rId3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5" l="1"/>
  <c r="C14" i="5"/>
  <c r="C13" i="5"/>
  <c r="C12" i="5"/>
  <c r="C11" i="5"/>
  <c r="C10" i="5"/>
  <c r="C9" i="5"/>
  <c r="C8" i="5"/>
  <c r="C7" i="5"/>
  <c r="C6" i="5"/>
  <c r="L68" i="102"/>
  <c r="L68" i="103"/>
  <c r="L68" i="104"/>
  <c r="L68" i="106"/>
  <c r="L68" i="105"/>
  <c r="L68" i="107"/>
  <c r="L68" i="113"/>
  <c r="L68" i="109"/>
  <c r="L68" i="110"/>
  <c r="L68" i="111"/>
  <c r="L68" i="80"/>
  <c r="L64" i="102"/>
  <c r="L64" i="103"/>
  <c r="L64" i="104"/>
  <c r="L64" i="106"/>
  <c r="L64" i="105"/>
  <c r="L64" i="107"/>
  <c r="L64" i="113"/>
  <c r="L64" i="109"/>
  <c r="L64" i="110"/>
  <c r="L64" i="111"/>
  <c r="L64" i="80"/>
  <c r="L54" i="102"/>
  <c r="L55" i="102"/>
  <c r="L54" i="103"/>
  <c r="L55" i="103"/>
  <c r="L54" i="104"/>
  <c r="L55" i="104"/>
  <c r="L54" i="106"/>
  <c r="L55" i="106"/>
  <c r="L54" i="105"/>
  <c r="L55" i="105"/>
  <c r="L54" i="107"/>
  <c r="L55" i="107"/>
  <c r="L54" i="113"/>
  <c r="L55" i="113"/>
  <c r="L54" i="109"/>
  <c r="L55" i="109"/>
  <c r="L54" i="110"/>
  <c r="L55" i="110"/>
  <c r="L54" i="111"/>
  <c r="L55" i="111"/>
  <c r="L54" i="80"/>
  <c r="L55" i="80"/>
  <c r="L47" i="107"/>
  <c r="H37" i="102"/>
  <c r="J37" i="102" s="1"/>
  <c r="H38" i="102"/>
  <c r="J38" i="102" s="1"/>
  <c r="H37" i="103"/>
  <c r="J37" i="103" s="1"/>
  <c r="H38" i="103"/>
  <c r="H37" i="104"/>
  <c r="J37" i="104" s="1"/>
  <c r="H38" i="104"/>
  <c r="J38" i="104" s="1"/>
  <c r="H37" i="106"/>
  <c r="J37" i="106" s="1"/>
  <c r="H38" i="106"/>
  <c r="J38" i="106" s="1"/>
  <c r="H37" i="105"/>
  <c r="H38" i="105"/>
  <c r="J38" i="105" s="1"/>
  <c r="H37" i="107"/>
  <c r="H38" i="107"/>
  <c r="H37" i="113"/>
  <c r="J37" i="113" s="1"/>
  <c r="H38" i="113"/>
  <c r="J38" i="113" s="1"/>
  <c r="H37" i="109"/>
  <c r="J37" i="109" s="1"/>
  <c r="H38" i="109"/>
  <c r="J38" i="109" s="1"/>
  <c r="H37" i="110"/>
  <c r="J37" i="110" s="1"/>
  <c r="H38" i="110"/>
  <c r="J38" i="110" s="1"/>
  <c r="H37" i="111"/>
  <c r="J37" i="111" s="1"/>
  <c r="H38" i="111"/>
  <c r="H37" i="80"/>
  <c r="J37" i="80" s="1"/>
  <c r="H38" i="80"/>
  <c r="J38" i="80" s="1"/>
  <c r="H34" i="104"/>
  <c r="J34" i="104" s="1"/>
  <c r="L63" i="102"/>
  <c r="L65" i="102"/>
  <c r="L66" i="102"/>
  <c r="L67" i="102"/>
  <c r="H35" i="102"/>
  <c r="J35" i="102" s="1"/>
  <c r="H36" i="102"/>
  <c r="J36" i="102" s="1"/>
  <c r="H35" i="103"/>
  <c r="J35" i="103" s="1"/>
  <c r="H36" i="103"/>
  <c r="J36" i="103" s="1"/>
  <c r="H35" i="104"/>
  <c r="J35" i="104" s="1"/>
  <c r="H36" i="104"/>
  <c r="J36" i="104" s="1"/>
  <c r="H35" i="106"/>
  <c r="J35" i="106" s="1"/>
  <c r="H36" i="106"/>
  <c r="J36" i="106" s="1"/>
  <c r="H35" i="105"/>
  <c r="H36" i="105"/>
  <c r="J36" i="105" s="1"/>
  <c r="H35" i="107"/>
  <c r="J35" i="107" s="1"/>
  <c r="H36" i="107"/>
  <c r="J36" i="107" s="1"/>
  <c r="H35" i="113"/>
  <c r="J35" i="113" s="1"/>
  <c r="H36" i="113"/>
  <c r="J36" i="113" s="1"/>
  <c r="H35" i="109"/>
  <c r="J35" i="109" s="1"/>
  <c r="H36" i="109"/>
  <c r="J36" i="109" s="1"/>
  <c r="H35" i="110"/>
  <c r="H36" i="110"/>
  <c r="J36" i="110" s="1"/>
  <c r="H35" i="111"/>
  <c r="J35" i="111" s="1"/>
  <c r="H36" i="111"/>
  <c r="J36" i="111" s="1"/>
  <c r="H35" i="80"/>
  <c r="J35" i="80" s="1"/>
  <c r="H36" i="80"/>
  <c r="J36" i="80" s="1"/>
  <c r="H27" i="102"/>
  <c r="J27" i="102" s="1"/>
  <c r="J35" i="105" l="1"/>
  <c r="K35" i="105" s="1"/>
  <c r="J38" i="107"/>
  <c r="K38" i="107" s="1"/>
  <c r="J37" i="107"/>
  <c r="K37" i="107" s="1"/>
  <c r="K36" i="110"/>
  <c r="K37" i="110"/>
  <c r="K37" i="102"/>
  <c r="J35" i="110"/>
  <c r="K35" i="110" s="1"/>
  <c r="J38" i="103"/>
  <c r="K38" i="103" s="1"/>
  <c r="J37" i="105"/>
  <c r="K37" i="105" s="1"/>
  <c r="J38" i="111"/>
  <c r="K38" i="111" s="1"/>
  <c r="K35" i="104"/>
  <c r="K36" i="102"/>
  <c r="K36" i="105"/>
  <c r="K36" i="109"/>
  <c r="K35" i="102"/>
  <c r="K35" i="113"/>
  <c r="K37" i="109"/>
  <c r="K34" i="104"/>
  <c r="K37" i="106"/>
  <c r="K35" i="80"/>
  <c r="K36" i="106"/>
  <c r="K36" i="80"/>
  <c r="K36" i="113"/>
  <c r="K35" i="111"/>
  <c r="K35" i="107"/>
  <c r="K36" i="104"/>
  <c r="K35" i="103"/>
  <c r="K37" i="80"/>
  <c r="K38" i="110"/>
  <c r="K37" i="113"/>
  <c r="K38" i="105"/>
  <c r="K37" i="104"/>
  <c r="K38" i="102"/>
  <c r="K35" i="109"/>
  <c r="K35" i="106"/>
  <c r="K38" i="80"/>
  <c r="K38" i="113"/>
  <c r="K38" i="104"/>
  <c r="K36" i="111"/>
  <c r="K36" i="107"/>
  <c r="K36" i="103"/>
  <c r="K37" i="111"/>
  <c r="K37" i="103"/>
  <c r="K38" i="109"/>
  <c r="K38" i="106"/>
  <c r="L53" i="102"/>
  <c r="L53" i="103"/>
  <c r="L53" i="104"/>
  <c r="L53" i="106"/>
  <c r="L53" i="105"/>
  <c r="L53" i="107"/>
  <c r="L53" i="113"/>
  <c r="L53" i="109"/>
  <c r="L53" i="110"/>
  <c r="L53" i="111"/>
  <c r="L53" i="80"/>
  <c r="L63" i="103"/>
  <c r="L63" i="104"/>
  <c r="L63" i="106"/>
  <c r="L63" i="105"/>
  <c r="L63" i="107"/>
  <c r="L63" i="113"/>
  <c r="L63" i="109"/>
  <c r="L63" i="110"/>
  <c r="L63" i="111"/>
  <c r="L63" i="80"/>
  <c r="L51" i="102"/>
  <c r="L52" i="102"/>
  <c r="L51" i="103"/>
  <c r="L52" i="103"/>
  <c r="L51" i="104"/>
  <c r="L52" i="104"/>
  <c r="L51" i="106"/>
  <c r="L52" i="106"/>
  <c r="L51" i="105"/>
  <c r="L52" i="105"/>
  <c r="L51" i="107"/>
  <c r="L52" i="107"/>
  <c r="L51" i="113"/>
  <c r="L52" i="113"/>
  <c r="L51" i="109"/>
  <c r="L52" i="109"/>
  <c r="L51" i="110"/>
  <c r="L52" i="110"/>
  <c r="L51" i="111"/>
  <c r="L52" i="111"/>
  <c r="L51" i="80"/>
  <c r="L52" i="80"/>
  <c r="L45" i="102"/>
  <c r="L46" i="102"/>
  <c r="L47" i="102"/>
  <c r="L48" i="102"/>
  <c r="L49" i="102"/>
  <c r="L50" i="102"/>
  <c r="L56" i="102"/>
  <c r="H28" i="102"/>
  <c r="J28" i="102" s="1"/>
  <c r="H29" i="102"/>
  <c r="J29" i="102" s="1"/>
  <c r="H30" i="102"/>
  <c r="J30" i="102" s="1"/>
  <c r="H31" i="102"/>
  <c r="J31" i="102" s="1"/>
  <c r="H32" i="102"/>
  <c r="J32" i="102" s="1"/>
  <c r="H33" i="102"/>
  <c r="H34" i="102"/>
  <c r="H39" i="102"/>
  <c r="J39" i="102" s="1"/>
  <c r="H28" i="103"/>
  <c r="H29" i="103"/>
  <c r="J29" i="103" s="1"/>
  <c r="H30" i="103"/>
  <c r="H31" i="103"/>
  <c r="J31" i="103" s="1"/>
  <c r="H32" i="103"/>
  <c r="J32" i="103" s="1"/>
  <c r="H33" i="103"/>
  <c r="J33" i="103" s="1"/>
  <c r="H34" i="103"/>
  <c r="J34" i="103" s="1"/>
  <c r="H39" i="103"/>
  <c r="J39" i="103" s="1"/>
  <c r="H28" i="104"/>
  <c r="J28" i="104" s="1"/>
  <c r="H29" i="104"/>
  <c r="H30" i="104"/>
  <c r="H31" i="104"/>
  <c r="J31" i="104" s="1"/>
  <c r="H32" i="104"/>
  <c r="H33" i="104"/>
  <c r="J33" i="104" s="1"/>
  <c r="H39" i="104"/>
  <c r="J39" i="104" s="1"/>
  <c r="H28" i="106"/>
  <c r="H29" i="106"/>
  <c r="J29" i="106" s="1"/>
  <c r="H30" i="106"/>
  <c r="J30" i="106" s="1"/>
  <c r="H31" i="106"/>
  <c r="J31" i="106" s="1"/>
  <c r="H32" i="106"/>
  <c r="J32" i="106" s="1"/>
  <c r="H33" i="106"/>
  <c r="J33" i="106" s="1"/>
  <c r="H34" i="106"/>
  <c r="J34" i="106" s="1"/>
  <c r="H39" i="106"/>
  <c r="H28" i="105"/>
  <c r="J28" i="105" s="1"/>
  <c r="H29" i="105"/>
  <c r="J29" i="105" s="1"/>
  <c r="H30" i="105"/>
  <c r="J30" i="105" s="1"/>
  <c r="H31" i="105"/>
  <c r="J31" i="105" s="1"/>
  <c r="H32" i="105"/>
  <c r="H33" i="105"/>
  <c r="J33" i="105" s="1"/>
  <c r="H34" i="105"/>
  <c r="J34" i="105" s="1"/>
  <c r="H39" i="105"/>
  <c r="J39" i="105" s="1"/>
  <c r="H28" i="107"/>
  <c r="J28" i="107" s="1"/>
  <c r="H29" i="107"/>
  <c r="J29" i="107" s="1"/>
  <c r="H30" i="107"/>
  <c r="J30" i="107" s="1"/>
  <c r="H31" i="107"/>
  <c r="J31" i="107" s="1"/>
  <c r="H32" i="107"/>
  <c r="J32" i="107" s="1"/>
  <c r="H33" i="107"/>
  <c r="J33" i="107" s="1"/>
  <c r="H34" i="107"/>
  <c r="J34" i="107" s="1"/>
  <c r="H39" i="107"/>
  <c r="H28" i="113"/>
  <c r="J28" i="113" s="1"/>
  <c r="H29" i="113"/>
  <c r="J29" i="113" s="1"/>
  <c r="H30" i="113"/>
  <c r="J30" i="113" s="1"/>
  <c r="H31" i="113"/>
  <c r="J31" i="113" s="1"/>
  <c r="H32" i="113"/>
  <c r="J32" i="113" s="1"/>
  <c r="H33" i="113"/>
  <c r="J33" i="113" s="1"/>
  <c r="H34" i="113"/>
  <c r="J34" i="113" s="1"/>
  <c r="H39" i="113"/>
  <c r="J39" i="113" s="1"/>
  <c r="H28" i="109"/>
  <c r="J28" i="109" s="1"/>
  <c r="H29" i="109"/>
  <c r="J29" i="109" s="1"/>
  <c r="H30" i="109"/>
  <c r="J30" i="109" s="1"/>
  <c r="H31" i="109"/>
  <c r="H32" i="109"/>
  <c r="H33" i="109"/>
  <c r="J33" i="109" s="1"/>
  <c r="H34" i="109"/>
  <c r="J34" i="109" s="1"/>
  <c r="H39" i="109"/>
  <c r="H28" i="110"/>
  <c r="J28" i="110" s="1"/>
  <c r="H29" i="110"/>
  <c r="J29" i="110" s="1"/>
  <c r="H30" i="110"/>
  <c r="H31" i="110"/>
  <c r="J31" i="110" s="1"/>
  <c r="H32" i="110"/>
  <c r="J32" i="110" s="1"/>
  <c r="H33" i="110"/>
  <c r="J33" i="110" s="1"/>
  <c r="H34" i="110"/>
  <c r="J34" i="110" s="1"/>
  <c r="H39" i="110"/>
  <c r="J39" i="110" s="1"/>
  <c r="H28" i="111"/>
  <c r="J28" i="111" s="1"/>
  <c r="H29" i="111"/>
  <c r="J29" i="111" s="1"/>
  <c r="H30" i="111"/>
  <c r="H31" i="111"/>
  <c r="J31" i="111" s="1"/>
  <c r="H32" i="111"/>
  <c r="J32" i="111" s="1"/>
  <c r="H33" i="111"/>
  <c r="J33" i="111" s="1"/>
  <c r="H34" i="111"/>
  <c r="J34" i="111" s="1"/>
  <c r="H39" i="111"/>
  <c r="J39" i="111" s="1"/>
  <c r="H29" i="80"/>
  <c r="J29" i="80" s="1"/>
  <c r="H39" i="80"/>
  <c r="J39" i="80" s="1"/>
  <c r="H27" i="103"/>
  <c r="J27" i="103" s="1"/>
  <c r="H27" i="104"/>
  <c r="J27" i="104" s="1"/>
  <c r="H27" i="106"/>
  <c r="H27" i="105"/>
  <c r="H27" i="107"/>
  <c r="J27" i="107" s="1"/>
  <c r="H27" i="113"/>
  <c r="H27" i="109"/>
  <c r="J27" i="109" s="1"/>
  <c r="H27" i="110"/>
  <c r="J27" i="110" s="1"/>
  <c r="H27" i="111"/>
  <c r="J27" i="111" s="1"/>
  <c r="H27" i="80"/>
  <c r="J27" i="80" s="1"/>
  <c r="I29" i="86"/>
  <c r="M133" i="114"/>
  <c r="M132" i="114"/>
  <c r="M131" i="114"/>
  <c r="M130" i="114"/>
  <c r="M129" i="114"/>
  <c r="M128" i="114"/>
  <c r="M127" i="114"/>
  <c r="M126" i="114"/>
  <c r="M125" i="114"/>
  <c r="M122" i="114" s="1"/>
  <c r="M120" i="114"/>
  <c r="M119" i="114"/>
  <c r="M118" i="114"/>
  <c r="M117" i="114"/>
  <c r="M114" i="114"/>
  <c r="M112" i="114"/>
  <c r="M111" i="114"/>
  <c r="M110" i="114"/>
  <c r="M105" i="114" s="1"/>
  <c r="M109" i="114"/>
  <c r="M108" i="114"/>
  <c r="K103" i="114"/>
  <c r="K102" i="114"/>
  <c r="K101" i="114"/>
  <c r="K100" i="114"/>
  <c r="K99" i="114"/>
  <c r="E99" i="114"/>
  <c r="L98" i="114"/>
  <c r="M98" i="114" s="1"/>
  <c r="K98" i="114"/>
  <c r="F98" i="114"/>
  <c r="K97" i="114"/>
  <c r="E97" i="114"/>
  <c r="L96" i="114" s="1"/>
  <c r="M96" i="114" s="1"/>
  <c r="K96" i="114"/>
  <c r="F96" i="114"/>
  <c r="K95" i="114"/>
  <c r="K94" i="114"/>
  <c r="K93" i="114"/>
  <c r="K92" i="114"/>
  <c r="M87" i="114"/>
  <c r="M86" i="114"/>
  <c r="M85" i="114"/>
  <c r="M84" i="114"/>
  <c r="M83" i="114"/>
  <c r="M82" i="114"/>
  <c r="M81" i="114"/>
  <c r="M78" i="114" s="1"/>
  <c r="M76" i="114"/>
  <c r="M74" i="114"/>
  <c r="M73" i="114"/>
  <c r="M72" i="114"/>
  <c r="M69" i="114"/>
  <c r="L64" i="114"/>
  <c r="L63" i="114"/>
  <c r="L62" i="114"/>
  <c r="L61" i="114"/>
  <c r="L60" i="114"/>
  <c r="L59" i="114"/>
  <c r="L58" i="114"/>
  <c r="L57" i="114"/>
  <c r="L56" i="114"/>
  <c r="L65" i="114" s="1"/>
  <c r="M53" i="114" s="1"/>
  <c r="K20" i="114" s="1"/>
  <c r="L50" i="114"/>
  <c r="L49" i="114"/>
  <c r="L48" i="114"/>
  <c r="L47" i="114"/>
  <c r="L46" i="114"/>
  <c r="L45" i="114"/>
  <c r="L44" i="114"/>
  <c r="L43" i="114"/>
  <c r="L42" i="114"/>
  <c r="L51" i="114" s="1"/>
  <c r="M39" i="114" s="1"/>
  <c r="K19" i="114" s="1"/>
  <c r="H36" i="114"/>
  <c r="J36" i="114" s="1"/>
  <c r="H35" i="114"/>
  <c r="H34" i="114"/>
  <c r="J33" i="114"/>
  <c r="H33" i="114"/>
  <c r="K33" i="114" s="1"/>
  <c r="H32" i="114"/>
  <c r="J31" i="114"/>
  <c r="H31" i="114"/>
  <c r="K31" i="114" s="1"/>
  <c r="K30" i="114"/>
  <c r="F95" i="114" s="1"/>
  <c r="J30" i="114"/>
  <c r="H30" i="114"/>
  <c r="J29" i="114"/>
  <c r="K29" i="114" s="1"/>
  <c r="H29" i="114"/>
  <c r="H28" i="114"/>
  <c r="J28" i="114" s="1"/>
  <c r="H27" i="114"/>
  <c r="J27" i="114" s="1"/>
  <c r="K27" i="114" s="1"/>
  <c r="E20" i="114"/>
  <c r="E19" i="114"/>
  <c r="E18" i="114"/>
  <c r="L11" i="114"/>
  <c r="K11" i="114"/>
  <c r="O10" i="114"/>
  <c r="M10" i="114"/>
  <c r="O9" i="114"/>
  <c r="O11" i="114" s="1"/>
  <c r="M9" i="114"/>
  <c r="O8" i="114"/>
  <c r="Q8" i="114" s="1"/>
  <c r="M8" i="114"/>
  <c r="P7" i="114"/>
  <c r="O7" i="114"/>
  <c r="M7" i="114"/>
  <c r="M11" i="114" s="1"/>
  <c r="D7" i="114"/>
  <c r="M137" i="113"/>
  <c r="M136" i="113"/>
  <c r="M135" i="113"/>
  <c r="M134" i="113"/>
  <c r="M133" i="113"/>
  <c r="M132" i="113"/>
  <c r="M131" i="113"/>
  <c r="M130" i="113"/>
  <c r="M129" i="113"/>
  <c r="M124" i="113"/>
  <c r="M123" i="113"/>
  <c r="M122" i="113"/>
  <c r="M121" i="113"/>
  <c r="M116" i="113"/>
  <c r="M115" i="113"/>
  <c r="M114" i="113"/>
  <c r="M113" i="113"/>
  <c r="M112" i="113"/>
  <c r="K107" i="113"/>
  <c r="K106" i="113"/>
  <c r="K105" i="113"/>
  <c r="K104" i="113"/>
  <c r="K103" i="113"/>
  <c r="E103" i="113"/>
  <c r="L102" i="113" s="1"/>
  <c r="M102" i="113" s="1"/>
  <c r="K102" i="113"/>
  <c r="F102" i="113"/>
  <c r="K101" i="113"/>
  <c r="E101" i="113"/>
  <c r="L100" i="113" s="1"/>
  <c r="M100" i="113" s="1"/>
  <c r="K100" i="113"/>
  <c r="F100" i="113"/>
  <c r="K99" i="113"/>
  <c r="K98" i="113"/>
  <c r="K97" i="113"/>
  <c r="K96" i="113"/>
  <c r="M91" i="113"/>
  <c r="M90" i="113"/>
  <c r="M89" i="113"/>
  <c r="M88" i="113"/>
  <c r="M87" i="113"/>
  <c r="M86" i="113"/>
  <c r="M85" i="113"/>
  <c r="M80" i="113"/>
  <c r="M78" i="113"/>
  <c r="M77" i="113"/>
  <c r="M76" i="113"/>
  <c r="L67" i="113"/>
  <c r="L66" i="113"/>
  <c r="L65" i="113"/>
  <c r="L62" i="113"/>
  <c r="L56" i="113"/>
  <c r="L50" i="113"/>
  <c r="L49" i="113"/>
  <c r="L48" i="113"/>
  <c r="L46" i="113"/>
  <c r="L45" i="113"/>
  <c r="E20" i="113"/>
  <c r="E19" i="113"/>
  <c r="E18" i="113"/>
  <c r="L11" i="113"/>
  <c r="K11" i="113"/>
  <c r="O10" i="113"/>
  <c r="M10" i="113"/>
  <c r="O9" i="113"/>
  <c r="M9" i="113"/>
  <c r="O8" i="113"/>
  <c r="Q8" i="113" s="1"/>
  <c r="M8" i="113"/>
  <c r="O7" i="113"/>
  <c r="M7" i="113"/>
  <c r="D7" i="113"/>
  <c r="D12" i="5" s="1"/>
  <c r="M137" i="111"/>
  <c r="M136" i="111"/>
  <c r="M135" i="111"/>
  <c r="M134" i="111"/>
  <c r="M133" i="111"/>
  <c r="M132" i="111"/>
  <c r="M131" i="111"/>
  <c r="M130" i="111"/>
  <c r="M129" i="111"/>
  <c r="M124" i="111"/>
  <c r="M123" i="111"/>
  <c r="M122" i="111"/>
  <c r="M121" i="111"/>
  <c r="M116" i="111"/>
  <c r="M115" i="111"/>
  <c r="M114" i="111"/>
  <c r="M113" i="111"/>
  <c r="M112" i="111"/>
  <c r="K107" i="111"/>
  <c r="K106" i="111"/>
  <c r="K105" i="111"/>
  <c r="K104" i="111"/>
  <c r="K103" i="111"/>
  <c r="E103" i="111"/>
  <c r="L102" i="111" s="1"/>
  <c r="M102" i="111" s="1"/>
  <c r="K102" i="111"/>
  <c r="F102" i="111"/>
  <c r="K101" i="111"/>
  <c r="E101" i="111"/>
  <c r="L100" i="111" s="1"/>
  <c r="M100" i="111" s="1"/>
  <c r="K100" i="111"/>
  <c r="F100" i="111"/>
  <c r="K99" i="111"/>
  <c r="K98" i="111"/>
  <c r="K97" i="111"/>
  <c r="K96" i="111"/>
  <c r="M91" i="111"/>
  <c r="M90" i="111"/>
  <c r="M89" i="111"/>
  <c r="M88" i="111"/>
  <c r="M87" i="111"/>
  <c r="M86" i="111"/>
  <c r="M85" i="111"/>
  <c r="M80" i="111"/>
  <c r="M78" i="111"/>
  <c r="M77" i="111"/>
  <c r="M76" i="111"/>
  <c r="L67" i="111"/>
  <c r="L66" i="111"/>
  <c r="L65" i="111"/>
  <c r="L62" i="111"/>
  <c r="L56" i="111"/>
  <c r="L50" i="111"/>
  <c r="L49" i="111"/>
  <c r="L48" i="111"/>
  <c r="L47" i="111"/>
  <c r="L45" i="111"/>
  <c r="E20" i="111"/>
  <c r="E19" i="111"/>
  <c r="E18" i="111"/>
  <c r="L11" i="111"/>
  <c r="K11" i="111"/>
  <c r="O10" i="111"/>
  <c r="M10" i="111"/>
  <c r="O9" i="111"/>
  <c r="M9" i="111"/>
  <c r="O8" i="111"/>
  <c r="Q8" i="111" s="1"/>
  <c r="M8" i="111"/>
  <c r="O7" i="111"/>
  <c r="M7" i="111"/>
  <c r="D7" i="111"/>
  <c r="D15" i="5" s="1"/>
  <c r="M137" i="110"/>
  <c r="M136" i="110"/>
  <c r="M135" i="110"/>
  <c r="M134" i="110"/>
  <c r="M133" i="110"/>
  <c r="M132" i="110"/>
  <c r="M131" i="110"/>
  <c r="M130" i="110"/>
  <c r="M129" i="110"/>
  <c r="M124" i="110"/>
  <c r="M123" i="110"/>
  <c r="M122" i="110"/>
  <c r="M121" i="110"/>
  <c r="M116" i="110"/>
  <c r="M115" i="110"/>
  <c r="M114" i="110"/>
  <c r="M113" i="110"/>
  <c r="M112" i="110"/>
  <c r="K107" i="110"/>
  <c r="K106" i="110"/>
  <c r="K105" i="110"/>
  <c r="K104" i="110"/>
  <c r="K103" i="110"/>
  <c r="E103" i="110"/>
  <c r="L102" i="110" s="1"/>
  <c r="M102" i="110" s="1"/>
  <c r="K102" i="110"/>
  <c r="F102" i="110"/>
  <c r="K101" i="110"/>
  <c r="E101" i="110"/>
  <c r="L100" i="110" s="1"/>
  <c r="M100" i="110" s="1"/>
  <c r="K100" i="110"/>
  <c r="F100" i="110"/>
  <c r="K99" i="110"/>
  <c r="K98" i="110"/>
  <c r="K97" i="110"/>
  <c r="K96" i="110"/>
  <c r="M91" i="110"/>
  <c r="M90" i="110"/>
  <c r="M89" i="110"/>
  <c r="M88" i="110"/>
  <c r="M87" i="110"/>
  <c r="M86" i="110"/>
  <c r="M85" i="110"/>
  <c r="M80" i="110"/>
  <c r="M78" i="110"/>
  <c r="M77" i="110"/>
  <c r="M76" i="110"/>
  <c r="L67" i="110"/>
  <c r="L66" i="110"/>
  <c r="L65" i="110"/>
  <c r="L62" i="110"/>
  <c r="L56" i="110"/>
  <c r="L50" i="110"/>
  <c r="L49" i="110"/>
  <c r="L48" i="110"/>
  <c r="L47" i="110"/>
  <c r="L45" i="110"/>
  <c r="E20" i="110"/>
  <c r="E19" i="110"/>
  <c r="E18" i="110"/>
  <c r="L11" i="110"/>
  <c r="K11" i="110"/>
  <c r="O10" i="110"/>
  <c r="M10" i="110"/>
  <c r="O9" i="110"/>
  <c r="M9" i="110"/>
  <c r="O8" i="110"/>
  <c r="Q8" i="110" s="1"/>
  <c r="M8" i="110"/>
  <c r="O7" i="110"/>
  <c r="M7" i="110"/>
  <c r="D7" i="110"/>
  <c r="D14" i="5" s="1"/>
  <c r="M137" i="109"/>
  <c r="M136" i="109"/>
  <c r="M135" i="109"/>
  <c r="M134" i="109"/>
  <c r="M133" i="109"/>
  <c r="M132" i="109"/>
  <c r="M131" i="109"/>
  <c r="M130" i="109"/>
  <c r="M129" i="109"/>
  <c r="M124" i="109"/>
  <c r="M123" i="109"/>
  <c r="M122" i="109"/>
  <c r="M121" i="109"/>
  <c r="M116" i="109"/>
  <c r="M115" i="109"/>
  <c r="M114" i="109"/>
  <c r="M113" i="109"/>
  <c r="M112" i="109"/>
  <c r="K107" i="109"/>
  <c r="K106" i="109"/>
  <c r="K105" i="109"/>
  <c r="K104" i="109"/>
  <c r="K103" i="109"/>
  <c r="E103" i="109"/>
  <c r="L102" i="109" s="1"/>
  <c r="M102" i="109" s="1"/>
  <c r="K102" i="109"/>
  <c r="F102" i="109"/>
  <c r="K101" i="109"/>
  <c r="E101" i="109"/>
  <c r="L100" i="109" s="1"/>
  <c r="M100" i="109" s="1"/>
  <c r="K100" i="109"/>
  <c r="F100" i="109"/>
  <c r="K99" i="109"/>
  <c r="K98" i="109"/>
  <c r="K97" i="109"/>
  <c r="K96" i="109"/>
  <c r="M91" i="109"/>
  <c r="M90" i="109"/>
  <c r="M89" i="109"/>
  <c r="M88" i="109"/>
  <c r="M87" i="109"/>
  <c r="M86" i="109"/>
  <c r="M85" i="109"/>
  <c r="M80" i="109"/>
  <c r="M78" i="109"/>
  <c r="M77" i="109"/>
  <c r="M76" i="109"/>
  <c r="L67" i="109"/>
  <c r="L66" i="109"/>
  <c r="L65" i="109"/>
  <c r="L62" i="109"/>
  <c r="L56" i="109"/>
  <c r="L50" i="109"/>
  <c r="L49" i="109"/>
  <c r="L48" i="109"/>
  <c r="L47" i="109"/>
  <c r="L45" i="109"/>
  <c r="E20" i="109"/>
  <c r="E19" i="109"/>
  <c r="E18" i="109"/>
  <c r="L11" i="109"/>
  <c r="K11" i="109"/>
  <c r="O10" i="109"/>
  <c r="M10" i="109"/>
  <c r="O9" i="109"/>
  <c r="M9" i="109"/>
  <c r="O8" i="109"/>
  <c r="Q8" i="109" s="1"/>
  <c r="M8" i="109"/>
  <c r="O7" i="109"/>
  <c r="M7" i="109"/>
  <c r="D7" i="109"/>
  <c r="D13" i="5" s="1"/>
  <c r="M137" i="107"/>
  <c r="M136" i="107"/>
  <c r="M135" i="107"/>
  <c r="M134" i="107"/>
  <c r="M133" i="107"/>
  <c r="M132" i="107"/>
  <c r="M131" i="107"/>
  <c r="M130" i="107"/>
  <c r="M129" i="107"/>
  <c r="M124" i="107"/>
  <c r="M123" i="107"/>
  <c r="M122" i="107"/>
  <c r="M121" i="107"/>
  <c r="M116" i="107"/>
  <c r="M115" i="107"/>
  <c r="M114" i="107"/>
  <c r="M113" i="107"/>
  <c r="M112" i="107"/>
  <c r="K107" i="107"/>
  <c r="K106" i="107"/>
  <c r="K105" i="107"/>
  <c r="K104" i="107"/>
  <c r="K103" i="107"/>
  <c r="E103" i="107"/>
  <c r="L102" i="107" s="1"/>
  <c r="M102" i="107" s="1"/>
  <c r="K102" i="107"/>
  <c r="F102" i="107"/>
  <c r="K101" i="107"/>
  <c r="E101" i="107"/>
  <c r="L100" i="107" s="1"/>
  <c r="M100" i="107" s="1"/>
  <c r="K100" i="107"/>
  <c r="F100" i="107"/>
  <c r="K99" i="107"/>
  <c r="K98" i="107"/>
  <c r="K97" i="107"/>
  <c r="K96" i="107"/>
  <c r="M91" i="107"/>
  <c r="M90" i="107"/>
  <c r="M89" i="107"/>
  <c r="M88" i="107"/>
  <c r="M87" i="107"/>
  <c r="M86" i="107"/>
  <c r="M85" i="107"/>
  <c r="M80" i="107"/>
  <c r="M78" i="107"/>
  <c r="M77" i="107"/>
  <c r="M76" i="107"/>
  <c r="L67" i="107"/>
  <c r="L66" i="107"/>
  <c r="L65" i="107"/>
  <c r="L62" i="107"/>
  <c r="L56" i="107"/>
  <c r="L50" i="107"/>
  <c r="L49" i="107"/>
  <c r="L48" i="107"/>
  <c r="L46" i="107"/>
  <c r="L45" i="107"/>
  <c r="E20" i="107"/>
  <c r="E19" i="107"/>
  <c r="E18" i="107"/>
  <c r="L11" i="107"/>
  <c r="K11" i="107"/>
  <c r="O10" i="107"/>
  <c r="M10" i="107"/>
  <c r="O9" i="107"/>
  <c r="M9" i="107"/>
  <c r="O8" i="107"/>
  <c r="Q8" i="107" s="1"/>
  <c r="M8" i="107"/>
  <c r="O7" i="107"/>
  <c r="M7" i="107"/>
  <c r="D7" i="107"/>
  <c r="D11" i="5" s="1"/>
  <c r="M137" i="106"/>
  <c r="M136" i="106"/>
  <c r="M135" i="106"/>
  <c r="M134" i="106"/>
  <c r="M133" i="106"/>
  <c r="M132" i="106"/>
  <c r="M131" i="106"/>
  <c r="M130" i="106"/>
  <c r="M129" i="106"/>
  <c r="M124" i="106"/>
  <c r="M123" i="106"/>
  <c r="M122" i="106"/>
  <c r="M121" i="106"/>
  <c r="M116" i="106"/>
  <c r="M115" i="106"/>
  <c r="M114" i="106"/>
  <c r="M113" i="106"/>
  <c r="M112" i="106"/>
  <c r="K107" i="106"/>
  <c r="K106" i="106"/>
  <c r="K105" i="106"/>
  <c r="K104" i="106"/>
  <c r="K103" i="106"/>
  <c r="E103" i="106"/>
  <c r="L102" i="106" s="1"/>
  <c r="M102" i="106" s="1"/>
  <c r="K102" i="106"/>
  <c r="F102" i="106"/>
  <c r="K101" i="106"/>
  <c r="E101" i="106"/>
  <c r="L100" i="106" s="1"/>
  <c r="M100" i="106" s="1"/>
  <c r="K100" i="106"/>
  <c r="F100" i="106"/>
  <c r="K99" i="106"/>
  <c r="K98" i="106"/>
  <c r="K97" i="106"/>
  <c r="K96" i="106"/>
  <c r="M91" i="106"/>
  <c r="M90" i="106"/>
  <c r="M89" i="106"/>
  <c r="M88" i="106"/>
  <c r="M87" i="106"/>
  <c r="M86" i="106"/>
  <c r="M85" i="106"/>
  <c r="M80" i="106"/>
  <c r="M78" i="106"/>
  <c r="M77" i="106"/>
  <c r="M76" i="106"/>
  <c r="L67" i="106"/>
  <c r="L66" i="106"/>
  <c r="L65" i="106"/>
  <c r="L62" i="106"/>
  <c r="L56" i="106"/>
  <c r="L50" i="106"/>
  <c r="L49" i="106"/>
  <c r="L48" i="106"/>
  <c r="L46" i="106"/>
  <c r="L45" i="106"/>
  <c r="E20" i="106"/>
  <c r="E19" i="106"/>
  <c r="E18" i="106"/>
  <c r="L11" i="106"/>
  <c r="K11" i="106"/>
  <c r="O10" i="106"/>
  <c r="M10" i="106"/>
  <c r="O9" i="106"/>
  <c r="M9" i="106"/>
  <c r="O8" i="106"/>
  <c r="Q8" i="106" s="1"/>
  <c r="M8" i="106"/>
  <c r="O7" i="106"/>
  <c r="M7" i="106"/>
  <c r="D7" i="106"/>
  <c r="D9" i="5" s="1"/>
  <c r="M137" i="105"/>
  <c r="M136" i="105"/>
  <c r="M135" i="105"/>
  <c r="M134" i="105"/>
  <c r="M133" i="105"/>
  <c r="M132" i="105"/>
  <c r="M131" i="105"/>
  <c r="M130" i="105"/>
  <c r="M129" i="105"/>
  <c r="M124" i="105"/>
  <c r="M123" i="105"/>
  <c r="M122" i="105"/>
  <c r="M121" i="105"/>
  <c r="M116" i="105"/>
  <c r="M115" i="105"/>
  <c r="M114" i="105"/>
  <c r="M113" i="105"/>
  <c r="M112" i="105"/>
  <c r="K107" i="105"/>
  <c r="K106" i="105"/>
  <c r="K105" i="105"/>
  <c r="K104" i="105"/>
  <c r="K103" i="105"/>
  <c r="E103" i="105"/>
  <c r="L102" i="105" s="1"/>
  <c r="M102" i="105" s="1"/>
  <c r="K102" i="105"/>
  <c r="F102" i="105"/>
  <c r="K101" i="105"/>
  <c r="E101" i="105"/>
  <c r="L100" i="105" s="1"/>
  <c r="M100" i="105" s="1"/>
  <c r="K100" i="105"/>
  <c r="F100" i="105"/>
  <c r="K99" i="105"/>
  <c r="K98" i="105"/>
  <c r="K97" i="105"/>
  <c r="K96" i="105"/>
  <c r="M91" i="105"/>
  <c r="M90" i="105"/>
  <c r="M89" i="105"/>
  <c r="M88" i="105"/>
  <c r="M87" i="105"/>
  <c r="M86" i="105"/>
  <c r="M85" i="105"/>
  <c r="M80" i="105"/>
  <c r="M78" i="105"/>
  <c r="M77" i="105"/>
  <c r="M76" i="105"/>
  <c r="L67" i="105"/>
  <c r="L66" i="105"/>
  <c r="L65" i="105"/>
  <c r="L62" i="105"/>
  <c r="L56" i="105"/>
  <c r="L50" i="105"/>
  <c r="L49" i="105"/>
  <c r="L48" i="105"/>
  <c r="L46" i="105"/>
  <c r="L45" i="105"/>
  <c r="E20" i="105"/>
  <c r="E19" i="105"/>
  <c r="E18" i="105"/>
  <c r="L11" i="105"/>
  <c r="K11" i="105"/>
  <c r="O10" i="105"/>
  <c r="M10" i="105"/>
  <c r="O9" i="105"/>
  <c r="M9" i="105"/>
  <c r="O8" i="105"/>
  <c r="Q8" i="105" s="1"/>
  <c r="M8" i="105"/>
  <c r="O7" i="105"/>
  <c r="M7" i="105"/>
  <c r="D7" i="105"/>
  <c r="D10" i="5" s="1"/>
  <c r="M137" i="104"/>
  <c r="M136" i="104"/>
  <c r="M135" i="104"/>
  <c r="M134" i="104"/>
  <c r="M133" i="104"/>
  <c r="M132" i="104"/>
  <c r="M131" i="104"/>
  <c r="M130" i="104"/>
  <c r="M129" i="104"/>
  <c r="M124" i="104"/>
  <c r="M123" i="104"/>
  <c r="M122" i="104"/>
  <c r="M121" i="104"/>
  <c r="M116" i="104"/>
  <c r="M115" i="104"/>
  <c r="M114" i="104"/>
  <c r="M113" i="104"/>
  <c r="M112" i="104"/>
  <c r="K107" i="104"/>
  <c r="K106" i="104"/>
  <c r="K105" i="104"/>
  <c r="K104" i="104"/>
  <c r="K103" i="104"/>
  <c r="E103" i="104"/>
  <c r="L102" i="104" s="1"/>
  <c r="M102" i="104" s="1"/>
  <c r="K102" i="104"/>
  <c r="F102" i="104"/>
  <c r="K101" i="104"/>
  <c r="E101" i="104"/>
  <c r="L100" i="104" s="1"/>
  <c r="M100" i="104" s="1"/>
  <c r="K100" i="104"/>
  <c r="F100" i="104"/>
  <c r="K99" i="104"/>
  <c r="K98" i="104"/>
  <c r="K97" i="104"/>
  <c r="K96" i="104"/>
  <c r="M91" i="104"/>
  <c r="M90" i="104"/>
  <c r="M89" i="104"/>
  <c r="M88" i="104"/>
  <c r="M87" i="104"/>
  <c r="M86" i="104"/>
  <c r="M85" i="104"/>
  <c r="M80" i="104"/>
  <c r="M78" i="104"/>
  <c r="M77" i="104"/>
  <c r="M76" i="104"/>
  <c r="L67" i="104"/>
  <c r="L66" i="104"/>
  <c r="L65" i="104"/>
  <c r="L62" i="104"/>
  <c r="L56" i="104"/>
  <c r="L50" i="104"/>
  <c r="L49" i="104"/>
  <c r="L47" i="104"/>
  <c r="L46" i="104"/>
  <c r="L45" i="104"/>
  <c r="E20" i="104"/>
  <c r="E19" i="104"/>
  <c r="E18" i="104"/>
  <c r="L11" i="104"/>
  <c r="K11" i="104"/>
  <c r="O10" i="104"/>
  <c r="M10" i="104"/>
  <c r="O9" i="104"/>
  <c r="M9" i="104"/>
  <c r="O8" i="104"/>
  <c r="Q8" i="104" s="1"/>
  <c r="M8" i="104"/>
  <c r="O7" i="104"/>
  <c r="M7" i="104"/>
  <c r="D7" i="104"/>
  <c r="D8" i="5" s="1"/>
  <c r="M137" i="103"/>
  <c r="M136" i="103"/>
  <c r="M135" i="103"/>
  <c r="M134" i="103"/>
  <c r="M133" i="103"/>
  <c r="M132" i="103"/>
  <c r="M131" i="103"/>
  <c r="M130" i="103"/>
  <c r="M129" i="103"/>
  <c r="M124" i="103"/>
  <c r="M123" i="103"/>
  <c r="M122" i="103"/>
  <c r="M121" i="103"/>
  <c r="M116" i="103"/>
  <c r="M115" i="103"/>
  <c r="M114" i="103"/>
  <c r="M113" i="103"/>
  <c r="M112" i="103"/>
  <c r="K107" i="103"/>
  <c r="K106" i="103"/>
  <c r="K105" i="103"/>
  <c r="K104" i="103"/>
  <c r="K103" i="103"/>
  <c r="E103" i="103"/>
  <c r="L102" i="103" s="1"/>
  <c r="M102" i="103" s="1"/>
  <c r="K102" i="103"/>
  <c r="F102" i="103"/>
  <c r="K101" i="103"/>
  <c r="E101" i="103"/>
  <c r="L100" i="103" s="1"/>
  <c r="M100" i="103" s="1"/>
  <c r="K100" i="103"/>
  <c r="F100" i="103"/>
  <c r="K99" i="103"/>
  <c r="K98" i="103"/>
  <c r="K97" i="103"/>
  <c r="K96" i="103"/>
  <c r="M91" i="103"/>
  <c r="M90" i="103"/>
  <c r="M89" i="103"/>
  <c r="M88" i="103"/>
  <c r="M87" i="103"/>
  <c r="M86" i="103"/>
  <c r="M85" i="103"/>
  <c r="M80" i="103"/>
  <c r="M78" i="103"/>
  <c r="M77" i="103"/>
  <c r="M76" i="103"/>
  <c r="L67" i="103"/>
  <c r="L66" i="103"/>
  <c r="L65" i="103"/>
  <c r="L62" i="103"/>
  <c r="L56" i="103"/>
  <c r="L50" i="103"/>
  <c r="L49" i="103"/>
  <c r="L48" i="103"/>
  <c r="L47" i="103"/>
  <c r="L45" i="103"/>
  <c r="E20" i="103"/>
  <c r="E19" i="103"/>
  <c r="E18" i="103"/>
  <c r="L11" i="103"/>
  <c r="K11" i="103"/>
  <c r="O10" i="103"/>
  <c r="M10" i="103"/>
  <c r="O9" i="103"/>
  <c r="M9" i="103"/>
  <c r="O8" i="103"/>
  <c r="Q8" i="103" s="1"/>
  <c r="M8" i="103"/>
  <c r="O7" i="103"/>
  <c r="M7" i="103"/>
  <c r="D7" i="103"/>
  <c r="D7" i="5" s="1"/>
  <c r="M137" i="102"/>
  <c r="M136" i="102"/>
  <c r="M135" i="102"/>
  <c r="M134" i="102"/>
  <c r="M133" i="102"/>
  <c r="M132" i="102"/>
  <c r="M131" i="102"/>
  <c r="M130" i="102"/>
  <c r="M129" i="102"/>
  <c r="M124" i="102"/>
  <c r="M123" i="102"/>
  <c r="M122" i="102"/>
  <c r="M121" i="102"/>
  <c r="M116" i="102"/>
  <c r="M115" i="102"/>
  <c r="M114" i="102"/>
  <c r="M113" i="102"/>
  <c r="M112" i="102"/>
  <c r="K107" i="102"/>
  <c r="K106" i="102"/>
  <c r="K105" i="102"/>
  <c r="K104" i="102"/>
  <c r="K103" i="102"/>
  <c r="E103" i="102"/>
  <c r="L102" i="102" s="1"/>
  <c r="M102" i="102" s="1"/>
  <c r="K102" i="102"/>
  <c r="F102" i="102"/>
  <c r="K101" i="102"/>
  <c r="E101" i="102"/>
  <c r="L100" i="102" s="1"/>
  <c r="M100" i="102" s="1"/>
  <c r="K100" i="102"/>
  <c r="F100" i="102"/>
  <c r="K99" i="102"/>
  <c r="K98" i="102"/>
  <c r="K97" i="102"/>
  <c r="K96" i="102"/>
  <c r="M91" i="102"/>
  <c r="M90" i="102"/>
  <c r="M89" i="102"/>
  <c r="M88" i="102"/>
  <c r="M87" i="102"/>
  <c r="M86" i="102"/>
  <c r="M85" i="102"/>
  <c r="M80" i="102"/>
  <c r="M78" i="102"/>
  <c r="M77" i="102"/>
  <c r="M76" i="102"/>
  <c r="L62" i="102"/>
  <c r="L69" i="102" s="1"/>
  <c r="E20" i="102"/>
  <c r="E19" i="102"/>
  <c r="E18" i="102"/>
  <c r="L11" i="102"/>
  <c r="K11" i="102"/>
  <c r="O10" i="102"/>
  <c r="M10" i="102"/>
  <c r="O9" i="102"/>
  <c r="M9" i="102"/>
  <c r="O8" i="102"/>
  <c r="Q8" i="102" s="1"/>
  <c r="M8" i="102"/>
  <c r="O7" i="102"/>
  <c r="M7" i="102"/>
  <c r="D7" i="102"/>
  <c r="D6" i="5" s="1"/>
  <c r="O7" i="80"/>
  <c r="F3" i="88"/>
  <c r="F3" i="91"/>
  <c r="F3" i="92"/>
  <c r="F3" i="99"/>
  <c r="D25" i="99"/>
  <c r="D24" i="99"/>
  <c r="D23" i="99"/>
  <c r="D21" i="99"/>
  <c r="D22" i="99" s="1"/>
  <c r="F21" i="99" s="1"/>
  <c r="D25" i="98"/>
  <c r="D24" i="98"/>
  <c r="D23" i="98"/>
  <c r="D21" i="98"/>
  <c r="D22" i="98" s="1"/>
  <c r="F21" i="98" s="1"/>
  <c r="F3" i="98"/>
  <c r="D25" i="97"/>
  <c r="D24" i="97"/>
  <c r="D23" i="97"/>
  <c r="D21" i="97"/>
  <c r="D22" i="97" s="1"/>
  <c r="D25" i="96"/>
  <c r="D24" i="96"/>
  <c r="D23" i="96"/>
  <c r="D21" i="96"/>
  <c r="D22" i="96" s="1"/>
  <c r="F3" i="96"/>
  <c r="D25" i="95"/>
  <c r="D24" i="95"/>
  <c r="D23" i="95"/>
  <c r="D21" i="95"/>
  <c r="D22" i="95" s="1"/>
  <c r="F21" i="95" s="1"/>
  <c r="F3" i="95"/>
  <c r="D25" i="94"/>
  <c r="D24" i="94"/>
  <c r="D23" i="94"/>
  <c r="D21" i="94"/>
  <c r="D22" i="94" s="1"/>
  <c r="F3" i="94"/>
  <c r="D25" i="93"/>
  <c r="D24" i="93"/>
  <c r="D23" i="93"/>
  <c r="D21" i="93"/>
  <c r="D22" i="93" s="1"/>
  <c r="F21" i="93" s="1"/>
  <c r="D25" i="92"/>
  <c r="D24" i="92"/>
  <c r="D23" i="92"/>
  <c r="D21" i="92"/>
  <c r="D22" i="92" s="1"/>
  <c r="D25" i="91"/>
  <c r="D24" i="91"/>
  <c r="D23" i="91"/>
  <c r="D21" i="91"/>
  <c r="D22" i="91" s="1"/>
  <c r="D25" i="90"/>
  <c r="D24" i="90"/>
  <c r="D23" i="90"/>
  <c r="D21" i="90"/>
  <c r="D22" i="90" s="1"/>
  <c r="F3" i="90"/>
  <c r="D25" i="89"/>
  <c r="D24" i="89"/>
  <c r="D23" i="89"/>
  <c r="D22" i="89"/>
  <c r="D21" i="89"/>
  <c r="F21" i="89" s="1"/>
  <c r="F3" i="89"/>
  <c r="D25" i="88"/>
  <c r="D24" i="88"/>
  <c r="D23" i="88"/>
  <c r="D22" i="88"/>
  <c r="F21" i="88"/>
  <c r="D21" i="88"/>
  <c r="D25" i="87"/>
  <c r="D24" i="87"/>
  <c r="D23" i="87"/>
  <c r="D21" i="87"/>
  <c r="D22" i="87" s="1"/>
  <c r="D6" i="87"/>
  <c r="D5" i="87"/>
  <c r="D3" i="87"/>
  <c r="F3" i="87" s="1"/>
  <c r="AM29" i="86"/>
  <c r="AJ29" i="86"/>
  <c r="AG29" i="86"/>
  <c r="AD29" i="86"/>
  <c r="AA29" i="86"/>
  <c r="X29" i="86"/>
  <c r="U29" i="86"/>
  <c r="R29" i="86"/>
  <c r="O29" i="86"/>
  <c r="L29" i="86"/>
  <c r="F29" i="86"/>
  <c r="C29" i="86"/>
  <c r="AO6" i="86"/>
  <c r="AO7" i="86"/>
  <c r="AO8" i="86"/>
  <c r="AO9" i="86"/>
  <c r="AO10" i="86"/>
  <c r="AO11" i="86"/>
  <c r="AO12" i="86"/>
  <c r="AO13" i="86"/>
  <c r="AO14" i="86"/>
  <c r="AO15" i="86"/>
  <c r="AO16" i="86"/>
  <c r="AO17" i="86"/>
  <c r="AO18" i="86"/>
  <c r="AO19" i="86"/>
  <c r="AO20" i="86"/>
  <c r="AO21" i="86"/>
  <c r="AO22" i="86"/>
  <c r="AO23" i="86"/>
  <c r="AO24" i="86"/>
  <c r="AO25" i="86"/>
  <c r="AO26" i="86"/>
  <c r="AO27" i="86"/>
  <c r="AO5" i="86"/>
  <c r="Y75" i="83"/>
  <c r="Y38" i="83"/>
  <c r="Y76" i="83" s="1"/>
  <c r="D25" i="82"/>
  <c r="D24" i="82"/>
  <c r="D23" i="82"/>
  <c r="D21" i="82"/>
  <c r="D22" i="82" s="1"/>
  <c r="H33" i="80" l="1"/>
  <c r="K33" i="80" s="1"/>
  <c r="F104" i="80" s="1"/>
  <c r="J33" i="80"/>
  <c r="H32" i="80"/>
  <c r="J32" i="80" s="1"/>
  <c r="K32" i="80" s="1"/>
  <c r="E104" i="80" s="1"/>
  <c r="J33" i="102"/>
  <c r="K33" i="102" s="1"/>
  <c r="J27" i="113"/>
  <c r="K27" i="113" s="1"/>
  <c r="J39" i="109"/>
  <c r="K39" i="109" s="1"/>
  <c r="J39" i="106"/>
  <c r="K39" i="106" s="1"/>
  <c r="H31" i="80"/>
  <c r="J31" i="80" s="1"/>
  <c r="J27" i="105"/>
  <c r="K27" i="105" s="1"/>
  <c r="J32" i="104"/>
  <c r="K32" i="104" s="1"/>
  <c r="J39" i="107"/>
  <c r="K39" i="107" s="1"/>
  <c r="J34" i="102"/>
  <c r="K34" i="102" s="1"/>
  <c r="H30" i="80"/>
  <c r="J30" i="80" s="1"/>
  <c r="J27" i="106"/>
  <c r="K27" i="106" s="1"/>
  <c r="K32" i="109"/>
  <c r="F103" i="109" s="1"/>
  <c r="J32" i="109"/>
  <c r="J32" i="105"/>
  <c r="K32" i="105" s="1"/>
  <c r="J31" i="109"/>
  <c r="K31" i="109" s="1"/>
  <c r="J30" i="104"/>
  <c r="K30" i="104" s="1"/>
  <c r="J30" i="103"/>
  <c r="K30" i="103" s="1"/>
  <c r="J30" i="111"/>
  <c r="K30" i="111" s="1"/>
  <c r="J30" i="110"/>
  <c r="K30" i="110" s="1"/>
  <c r="J29" i="104"/>
  <c r="K29" i="104" s="1"/>
  <c r="H28" i="80"/>
  <c r="J28" i="80" s="1"/>
  <c r="K28" i="103"/>
  <c r="E98" i="103" s="1"/>
  <c r="L97" i="103" s="1"/>
  <c r="M97" i="103" s="1"/>
  <c r="J28" i="103"/>
  <c r="H34" i="80"/>
  <c r="J34" i="80" s="1"/>
  <c r="J28" i="106"/>
  <c r="K28" i="106" s="1"/>
  <c r="M118" i="105"/>
  <c r="M118" i="104"/>
  <c r="M73" i="107"/>
  <c r="M11" i="111"/>
  <c r="M73" i="106"/>
  <c r="M118" i="106"/>
  <c r="M73" i="105"/>
  <c r="M118" i="111"/>
  <c r="M118" i="103"/>
  <c r="K29" i="106"/>
  <c r="F98" i="106" s="1"/>
  <c r="M11" i="109"/>
  <c r="M73" i="109"/>
  <c r="M73" i="113"/>
  <c r="M109" i="103"/>
  <c r="K30" i="113"/>
  <c r="F99" i="113" s="1"/>
  <c r="M118" i="113"/>
  <c r="M118" i="107"/>
  <c r="M109" i="113"/>
  <c r="M73" i="110"/>
  <c r="M73" i="111"/>
  <c r="O11" i="113"/>
  <c r="M73" i="102"/>
  <c r="P8" i="103"/>
  <c r="M73" i="103"/>
  <c r="M73" i="104"/>
  <c r="M118" i="109"/>
  <c r="M118" i="110"/>
  <c r="L69" i="111"/>
  <c r="M59" i="111" s="1"/>
  <c r="K20" i="111" s="1"/>
  <c r="J15" i="5" s="1"/>
  <c r="O11" i="105"/>
  <c r="P7" i="103"/>
  <c r="P8" i="113"/>
  <c r="M82" i="104"/>
  <c r="M11" i="106"/>
  <c r="M82" i="106"/>
  <c r="L69" i="109"/>
  <c r="M59" i="109" s="1"/>
  <c r="K20" i="109" s="1"/>
  <c r="J13" i="5" s="1"/>
  <c r="L69" i="113"/>
  <c r="M59" i="113" s="1"/>
  <c r="K20" i="113" s="1"/>
  <c r="J12" i="5" s="1"/>
  <c r="O11" i="103"/>
  <c r="J11" i="103" s="1"/>
  <c r="M11" i="102"/>
  <c r="L69" i="103"/>
  <c r="M59" i="103" s="1"/>
  <c r="K20" i="103" s="1"/>
  <c r="J7" i="5" s="1"/>
  <c r="M11" i="104"/>
  <c r="K39" i="105"/>
  <c r="E108" i="105" s="1"/>
  <c r="L107" i="105" s="1"/>
  <c r="M107" i="105" s="1"/>
  <c r="M82" i="110"/>
  <c r="O11" i="104"/>
  <c r="E7" i="104" s="1"/>
  <c r="E8" i="5" s="1"/>
  <c r="M82" i="107"/>
  <c r="M11" i="110"/>
  <c r="M82" i="102"/>
  <c r="M11" i="107"/>
  <c r="M126" i="102"/>
  <c r="L69" i="104"/>
  <c r="M59" i="104" s="1"/>
  <c r="K20" i="104" s="1"/>
  <c r="J8" i="5" s="1"/>
  <c r="M11" i="105"/>
  <c r="M82" i="105"/>
  <c r="L69" i="106"/>
  <c r="M59" i="106" s="1"/>
  <c r="K20" i="106" s="1"/>
  <c r="J9" i="5" s="1"/>
  <c r="M82" i="109"/>
  <c r="K39" i="110"/>
  <c r="F107" i="110" s="1"/>
  <c r="M11" i="113"/>
  <c r="L57" i="111"/>
  <c r="M42" i="111" s="1"/>
  <c r="K19" i="111" s="1"/>
  <c r="I15" i="5" s="1"/>
  <c r="L57" i="110"/>
  <c r="M42" i="110" s="1"/>
  <c r="K19" i="110" s="1"/>
  <c r="I14" i="5" s="1"/>
  <c r="L57" i="109"/>
  <c r="M42" i="109" s="1"/>
  <c r="K19" i="109" s="1"/>
  <c r="I13" i="5" s="1"/>
  <c r="L57" i="113"/>
  <c r="M42" i="113" s="1"/>
  <c r="K19" i="113" s="1"/>
  <c r="I12" i="5" s="1"/>
  <c r="L57" i="107"/>
  <c r="M42" i="107" s="1"/>
  <c r="K19" i="107" s="1"/>
  <c r="I11" i="5" s="1"/>
  <c r="L57" i="105"/>
  <c r="M42" i="105" s="1"/>
  <c r="K19" i="105" s="1"/>
  <c r="I10" i="5" s="1"/>
  <c r="L57" i="106"/>
  <c r="M42" i="106" s="1"/>
  <c r="K19" i="106" s="1"/>
  <c r="I9" i="5" s="1"/>
  <c r="L57" i="104"/>
  <c r="M42" i="104" s="1"/>
  <c r="K19" i="104" s="1"/>
  <c r="I8" i="5" s="1"/>
  <c r="L57" i="103"/>
  <c r="M42" i="103" s="1"/>
  <c r="K19" i="103" s="1"/>
  <c r="I7" i="5" s="1"/>
  <c r="L57" i="102"/>
  <c r="M42" i="102" s="1"/>
  <c r="K19" i="102" s="1"/>
  <c r="I6" i="5" s="1"/>
  <c r="O11" i="111"/>
  <c r="P11" i="111" s="1"/>
  <c r="P7" i="111"/>
  <c r="M82" i="111"/>
  <c r="M109" i="111"/>
  <c r="M126" i="111"/>
  <c r="O11" i="110"/>
  <c r="J11" i="110" s="1"/>
  <c r="P7" i="110"/>
  <c r="L69" i="110"/>
  <c r="M59" i="110" s="1"/>
  <c r="K20" i="110" s="1"/>
  <c r="J14" i="5" s="1"/>
  <c r="M109" i="110"/>
  <c r="M126" i="110"/>
  <c r="O11" i="109"/>
  <c r="P7" i="109"/>
  <c r="M109" i="109"/>
  <c r="M126" i="109"/>
  <c r="M82" i="113"/>
  <c r="M126" i="113"/>
  <c r="O11" i="107"/>
  <c r="J11" i="107" s="1"/>
  <c r="P7" i="107"/>
  <c r="L69" i="107"/>
  <c r="M59" i="107" s="1"/>
  <c r="K20" i="107" s="1"/>
  <c r="J11" i="5" s="1"/>
  <c r="M109" i="107"/>
  <c r="M126" i="107"/>
  <c r="M109" i="105"/>
  <c r="M126" i="105"/>
  <c r="O11" i="106"/>
  <c r="J11" i="106" s="1"/>
  <c r="P7" i="106"/>
  <c r="M109" i="106"/>
  <c r="M126" i="106"/>
  <c r="M109" i="104"/>
  <c r="M126" i="104"/>
  <c r="M82" i="103"/>
  <c r="M126" i="103"/>
  <c r="O11" i="102"/>
  <c r="P7" i="102"/>
  <c r="M59" i="102"/>
  <c r="K20" i="102" s="1"/>
  <c r="J6" i="5" s="1"/>
  <c r="M109" i="102"/>
  <c r="M118" i="102"/>
  <c r="K31" i="103"/>
  <c r="K28" i="105"/>
  <c r="E98" i="105" s="1"/>
  <c r="L97" i="105" s="1"/>
  <c r="M97" i="105" s="1"/>
  <c r="K39" i="103"/>
  <c r="E108" i="103" s="1"/>
  <c r="L107" i="103" s="1"/>
  <c r="M107" i="103" s="1"/>
  <c r="E107" i="104"/>
  <c r="L106" i="104" s="1"/>
  <c r="M106" i="104" s="1"/>
  <c r="K39" i="111"/>
  <c r="F107" i="111" s="1"/>
  <c r="K39" i="113"/>
  <c r="E108" i="113" s="1"/>
  <c r="L107" i="113" s="1"/>
  <c r="M107" i="113" s="1"/>
  <c r="K28" i="110"/>
  <c r="F97" i="110" s="1"/>
  <c r="K28" i="113"/>
  <c r="K28" i="111"/>
  <c r="E98" i="111" s="1"/>
  <c r="L97" i="111" s="1"/>
  <c r="M97" i="111" s="1"/>
  <c r="K28" i="107"/>
  <c r="E98" i="107" s="1"/>
  <c r="L97" i="107" s="1"/>
  <c r="M97" i="107" s="1"/>
  <c r="K32" i="111"/>
  <c r="E104" i="111" s="1"/>
  <c r="L103" i="111" s="1"/>
  <c r="M103" i="111" s="1"/>
  <c r="K29" i="110"/>
  <c r="E99" i="110" s="1"/>
  <c r="L98" i="110" s="1"/>
  <c r="M98" i="110" s="1"/>
  <c r="K28" i="109"/>
  <c r="E98" i="109" s="1"/>
  <c r="L97" i="109" s="1"/>
  <c r="M97" i="109" s="1"/>
  <c r="K29" i="113"/>
  <c r="E99" i="113" s="1"/>
  <c r="L98" i="113" s="1"/>
  <c r="M98" i="113" s="1"/>
  <c r="K33" i="104"/>
  <c r="F104" i="104" s="1"/>
  <c r="K27" i="111"/>
  <c r="K31" i="113"/>
  <c r="K30" i="102"/>
  <c r="K31" i="104"/>
  <c r="K30" i="106"/>
  <c r="K31" i="110"/>
  <c r="K32" i="106"/>
  <c r="E104" i="106" s="1"/>
  <c r="L103" i="106" s="1"/>
  <c r="M103" i="106" s="1"/>
  <c r="K31" i="105"/>
  <c r="E102" i="105" s="1"/>
  <c r="L101" i="105" s="1"/>
  <c r="M101" i="105" s="1"/>
  <c r="K31" i="106"/>
  <c r="K31" i="107"/>
  <c r="F101" i="107" s="1"/>
  <c r="K33" i="110"/>
  <c r="F104" i="110" s="1"/>
  <c r="K31" i="111"/>
  <c r="E102" i="111" s="1"/>
  <c r="L101" i="111" s="1"/>
  <c r="M101" i="111" s="1"/>
  <c r="K27" i="103"/>
  <c r="K27" i="104"/>
  <c r="K27" i="109"/>
  <c r="F96" i="109" s="1"/>
  <c r="F92" i="114"/>
  <c r="E93" i="114"/>
  <c r="L92" i="114" s="1"/>
  <c r="M92" i="114" s="1"/>
  <c r="M89" i="114" s="1"/>
  <c r="F100" i="114"/>
  <c r="E101" i="114"/>
  <c r="L100" i="114" s="1"/>
  <c r="M100" i="114" s="1"/>
  <c r="E95" i="114"/>
  <c r="L94" i="114" s="1"/>
  <c r="M94" i="114" s="1"/>
  <c r="F94" i="114"/>
  <c r="F97" i="114"/>
  <c r="E98" i="114"/>
  <c r="L97" i="114" s="1"/>
  <c r="M97" i="114" s="1"/>
  <c r="P11" i="114"/>
  <c r="J11" i="114"/>
  <c r="E7" i="114"/>
  <c r="K28" i="114"/>
  <c r="K36" i="114"/>
  <c r="J34" i="114"/>
  <c r="K34" i="114" s="1"/>
  <c r="E96" i="114"/>
  <c r="L95" i="114" s="1"/>
  <c r="M95" i="114" s="1"/>
  <c r="P8" i="114"/>
  <c r="N7" i="114"/>
  <c r="J32" i="114"/>
  <c r="K32" i="114" s="1"/>
  <c r="J35" i="114"/>
  <c r="K35" i="114" s="1"/>
  <c r="L69" i="105"/>
  <c r="M59" i="105" s="1"/>
  <c r="K20" i="105" s="1"/>
  <c r="J10" i="5" s="1"/>
  <c r="F106" i="113"/>
  <c r="E107" i="113"/>
  <c r="L106" i="113" s="1"/>
  <c r="M106" i="113" s="1"/>
  <c r="K34" i="113"/>
  <c r="K32" i="113"/>
  <c r="P7" i="113"/>
  <c r="K33" i="113"/>
  <c r="F96" i="111"/>
  <c r="E97" i="111"/>
  <c r="L96" i="111" s="1"/>
  <c r="M96" i="111" s="1"/>
  <c r="M93" i="111" s="1"/>
  <c r="E107" i="111"/>
  <c r="L106" i="111" s="1"/>
  <c r="M106" i="111" s="1"/>
  <c r="F106" i="111"/>
  <c r="K34" i="111"/>
  <c r="P8" i="111"/>
  <c r="K29" i="111"/>
  <c r="K33" i="111"/>
  <c r="K34" i="110"/>
  <c r="P8" i="110"/>
  <c r="K32" i="110"/>
  <c r="K27" i="110"/>
  <c r="F106" i="109"/>
  <c r="E107" i="109"/>
  <c r="L106" i="109" s="1"/>
  <c r="M106" i="109" s="1"/>
  <c r="K34" i="109"/>
  <c r="P8" i="109"/>
  <c r="K29" i="109"/>
  <c r="K30" i="109"/>
  <c r="K33" i="109"/>
  <c r="K34" i="107"/>
  <c r="P8" i="107"/>
  <c r="K29" i="107"/>
  <c r="K32" i="107"/>
  <c r="K27" i="107"/>
  <c r="K30" i="107"/>
  <c r="K33" i="107"/>
  <c r="E107" i="106"/>
  <c r="L106" i="106" s="1"/>
  <c r="M106" i="106" s="1"/>
  <c r="F106" i="106"/>
  <c r="K34" i="106"/>
  <c r="P8" i="106"/>
  <c r="K33" i="106"/>
  <c r="F106" i="105"/>
  <c r="E107" i="105"/>
  <c r="L106" i="105" s="1"/>
  <c r="M106" i="105" s="1"/>
  <c r="K34" i="105"/>
  <c r="P8" i="105"/>
  <c r="K29" i="105"/>
  <c r="N11" i="105"/>
  <c r="P7" i="105"/>
  <c r="K30" i="105"/>
  <c r="F106" i="104"/>
  <c r="K28" i="104"/>
  <c r="K39" i="104"/>
  <c r="P8" i="104"/>
  <c r="N11" i="104"/>
  <c r="Q7" i="104"/>
  <c r="P7" i="104"/>
  <c r="E107" i="103"/>
  <c r="L106" i="103" s="1"/>
  <c r="M106" i="103" s="1"/>
  <c r="F106" i="103"/>
  <c r="K34" i="103"/>
  <c r="K32" i="103"/>
  <c r="M11" i="103"/>
  <c r="K33" i="103"/>
  <c r="K28" i="102"/>
  <c r="K31" i="102"/>
  <c r="K39" i="102"/>
  <c r="P8" i="102"/>
  <c r="K29" i="102"/>
  <c r="K32" i="102"/>
  <c r="K27" i="102"/>
  <c r="F3" i="93"/>
  <c r="F3" i="97"/>
  <c r="F21" i="97"/>
  <c r="F21" i="96"/>
  <c r="F21" i="94"/>
  <c r="F21" i="92"/>
  <c r="F21" i="91"/>
  <c r="F21" i="90"/>
  <c r="F21" i="87"/>
  <c r="AO29" i="86"/>
  <c r="F21" i="82"/>
  <c r="F3" i="82"/>
  <c r="C5" i="5"/>
  <c r="M137" i="80"/>
  <c r="M136" i="80"/>
  <c r="M135" i="80"/>
  <c r="M134" i="80"/>
  <c r="M133" i="80"/>
  <c r="M132" i="80"/>
  <c r="M131" i="80"/>
  <c r="M130" i="80"/>
  <c r="M129" i="80"/>
  <c r="M124" i="80"/>
  <c r="M123" i="80"/>
  <c r="M122" i="80"/>
  <c r="M121" i="80"/>
  <c r="M116" i="80"/>
  <c r="M115" i="80"/>
  <c r="M114" i="80"/>
  <c r="M113" i="80"/>
  <c r="M112" i="80"/>
  <c r="K107" i="80"/>
  <c r="K106" i="80"/>
  <c r="K105" i="80"/>
  <c r="K104" i="80"/>
  <c r="K103" i="80"/>
  <c r="E103" i="80"/>
  <c r="L102" i="80" s="1"/>
  <c r="M102" i="80" s="1"/>
  <c r="K102" i="80"/>
  <c r="F102" i="80"/>
  <c r="K101" i="80"/>
  <c r="E101" i="80"/>
  <c r="L100" i="80" s="1"/>
  <c r="M100" i="80" s="1"/>
  <c r="K100" i="80"/>
  <c r="F100" i="80"/>
  <c r="K99" i="80"/>
  <c r="K98" i="80"/>
  <c r="K97" i="80"/>
  <c r="K96" i="80"/>
  <c r="M91" i="80"/>
  <c r="M90" i="80"/>
  <c r="M89" i="80"/>
  <c r="M88" i="80"/>
  <c r="M87" i="80"/>
  <c r="M86" i="80"/>
  <c r="M85" i="80"/>
  <c r="M80" i="80"/>
  <c r="M78" i="80"/>
  <c r="M77" i="80"/>
  <c r="M76" i="80"/>
  <c r="L67" i="80"/>
  <c r="L66" i="80"/>
  <c r="L65" i="80"/>
  <c r="L62" i="80"/>
  <c r="L56" i="80"/>
  <c r="L50" i="80"/>
  <c r="L49" i="80"/>
  <c r="L48" i="80"/>
  <c r="L47" i="80"/>
  <c r="L46" i="80"/>
  <c r="L45" i="80"/>
  <c r="K39" i="80"/>
  <c r="F107" i="80" s="1"/>
  <c r="E20" i="80"/>
  <c r="E19" i="80"/>
  <c r="E18" i="80"/>
  <c r="L11" i="80"/>
  <c r="K11" i="80"/>
  <c r="O10" i="80"/>
  <c r="M10" i="80"/>
  <c r="O9" i="80"/>
  <c r="M9" i="80"/>
  <c r="O8" i="80"/>
  <c r="M8" i="80"/>
  <c r="M7" i="80"/>
  <c r="D7" i="80"/>
  <c r="E104" i="105" l="1"/>
  <c r="L103" i="105" s="1"/>
  <c r="M103" i="105" s="1"/>
  <c r="F103" i="105"/>
  <c r="F99" i="104"/>
  <c r="E100" i="104"/>
  <c r="L99" i="104" s="1"/>
  <c r="M99" i="104" s="1"/>
  <c r="F97" i="103"/>
  <c r="E104" i="109"/>
  <c r="L103" i="109" s="1"/>
  <c r="M103" i="109" s="1"/>
  <c r="E98" i="106"/>
  <c r="L97" i="106" s="1"/>
  <c r="M97" i="106" s="1"/>
  <c r="F97" i="106"/>
  <c r="E100" i="103"/>
  <c r="L99" i="103" s="1"/>
  <c r="M99" i="103" s="1"/>
  <c r="F99" i="103"/>
  <c r="F99" i="111"/>
  <c r="E100" i="111"/>
  <c r="L99" i="111" s="1"/>
  <c r="M99" i="111" s="1"/>
  <c r="F107" i="107"/>
  <c r="E108" i="107"/>
  <c r="L107" i="107" s="1"/>
  <c r="M107" i="107" s="1"/>
  <c r="E99" i="104"/>
  <c r="L98" i="104" s="1"/>
  <c r="M98" i="104" s="1"/>
  <c r="F98" i="104"/>
  <c r="F101" i="109"/>
  <c r="E102" i="109"/>
  <c r="L101" i="109" s="1"/>
  <c r="M101" i="109" s="1"/>
  <c r="F105" i="102"/>
  <c r="E106" i="102"/>
  <c r="L105" i="102" s="1"/>
  <c r="M105" i="102" s="1"/>
  <c r="E108" i="109"/>
  <c r="L107" i="109" s="1"/>
  <c r="M107" i="109" s="1"/>
  <c r="F107" i="109"/>
  <c r="F99" i="110"/>
  <c r="E100" i="110"/>
  <c r="L99" i="110" s="1"/>
  <c r="M99" i="110" s="1"/>
  <c r="F96" i="113"/>
  <c r="E97" i="113"/>
  <c r="L96" i="113" s="1"/>
  <c r="M96" i="113" s="1"/>
  <c r="M93" i="113" s="1"/>
  <c r="F104" i="102"/>
  <c r="E105" i="102"/>
  <c r="L104" i="102" s="1"/>
  <c r="M104" i="102" s="1"/>
  <c r="F107" i="106"/>
  <c r="E108" i="106"/>
  <c r="L107" i="106" s="1"/>
  <c r="M107" i="106" s="1"/>
  <c r="F103" i="104"/>
  <c r="E104" i="104"/>
  <c r="L103" i="104" s="1"/>
  <c r="M103" i="104" s="1"/>
  <c r="F96" i="105"/>
  <c r="E97" i="105"/>
  <c r="L96" i="105" s="1"/>
  <c r="M96" i="105" s="1"/>
  <c r="M93" i="105" s="1"/>
  <c r="E97" i="106"/>
  <c r="L96" i="106" s="1"/>
  <c r="M96" i="106" s="1"/>
  <c r="M93" i="106" s="1"/>
  <c r="F96" i="106"/>
  <c r="J11" i="104"/>
  <c r="E7" i="106"/>
  <c r="E9" i="5" s="1"/>
  <c r="E7" i="107"/>
  <c r="E11" i="5" s="1"/>
  <c r="P11" i="107"/>
  <c r="F107" i="105"/>
  <c r="E99" i="106"/>
  <c r="L98" i="106" s="1"/>
  <c r="M98" i="106" s="1"/>
  <c r="F107" i="113"/>
  <c r="Q11" i="104"/>
  <c r="P11" i="104"/>
  <c r="P11" i="106"/>
  <c r="P11" i="109"/>
  <c r="E7" i="111"/>
  <c r="E15" i="5" s="1"/>
  <c r="J11" i="111"/>
  <c r="P11" i="105"/>
  <c r="F107" i="103"/>
  <c r="E7" i="110"/>
  <c r="E14" i="5" s="1"/>
  <c r="E98" i="110"/>
  <c r="L97" i="110" s="1"/>
  <c r="M97" i="110" s="1"/>
  <c r="P11" i="113"/>
  <c r="E100" i="113"/>
  <c r="L99" i="113" s="1"/>
  <c r="M99" i="113" s="1"/>
  <c r="P11" i="110"/>
  <c r="F101" i="111"/>
  <c r="P11" i="102"/>
  <c r="F103" i="111"/>
  <c r="F97" i="109"/>
  <c r="E7" i="113"/>
  <c r="E12" i="5" s="1"/>
  <c r="E7" i="105"/>
  <c r="E10" i="5" s="1"/>
  <c r="E108" i="110"/>
  <c r="L107" i="110" s="1"/>
  <c r="M107" i="110" s="1"/>
  <c r="J11" i="113"/>
  <c r="J11" i="105"/>
  <c r="F103" i="106"/>
  <c r="Q11" i="105"/>
  <c r="E7" i="103"/>
  <c r="E7" i="5" s="1"/>
  <c r="E7" i="102"/>
  <c r="E6" i="5" s="1"/>
  <c r="E7" i="109"/>
  <c r="E13" i="5" s="1"/>
  <c r="P11" i="103"/>
  <c r="J11" i="102"/>
  <c r="J11" i="109"/>
  <c r="F97" i="111"/>
  <c r="L57" i="80"/>
  <c r="M42" i="80" s="1"/>
  <c r="K19" i="80" s="1"/>
  <c r="I5" i="5" s="1"/>
  <c r="F101" i="103"/>
  <c r="E102" i="103"/>
  <c r="L101" i="103" s="1"/>
  <c r="M101" i="103" s="1"/>
  <c r="F98" i="110"/>
  <c r="F97" i="105"/>
  <c r="F97" i="107"/>
  <c r="E98" i="113"/>
  <c r="L97" i="113" s="1"/>
  <c r="M97" i="113" s="1"/>
  <c r="F97" i="113"/>
  <c r="E105" i="104"/>
  <c r="L104" i="104" s="1"/>
  <c r="M104" i="104" s="1"/>
  <c r="E108" i="111"/>
  <c r="L107" i="111" s="1"/>
  <c r="M107" i="111" s="1"/>
  <c r="F101" i="105"/>
  <c r="F98" i="113"/>
  <c r="E102" i="107"/>
  <c r="L101" i="107" s="1"/>
  <c r="M101" i="107" s="1"/>
  <c r="F101" i="110"/>
  <c r="E102" i="110"/>
  <c r="L101" i="110" s="1"/>
  <c r="M101" i="110" s="1"/>
  <c r="E102" i="104"/>
  <c r="L101" i="104" s="1"/>
  <c r="M101" i="104" s="1"/>
  <c r="F101" i="104"/>
  <c r="E97" i="109"/>
  <c r="L96" i="109" s="1"/>
  <c r="M96" i="109" s="1"/>
  <c r="M93" i="109" s="1"/>
  <c r="F101" i="106"/>
  <c r="E102" i="106"/>
  <c r="L101" i="106" s="1"/>
  <c r="M101" i="106" s="1"/>
  <c r="E100" i="106"/>
  <c r="L99" i="106" s="1"/>
  <c r="M99" i="106" s="1"/>
  <c r="F99" i="106"/>
  <c r="F99" i="102"/>
  <c r="E100" i="102"/>
  <c r="L99" i="102" s="1"/>
  <c r="M99" i="102" s="1"/>
  <c r="F101" i="113"/>
  <c r="E102" i="113"/>
  <c r="L101" i="113" s="1"/>
  <c r="M101" i="113" s="1"/>
  <c r="K33" i="105"/>
  <c r="K40" i="105" s="1"/>
  <c r="M23" i="105" s="1"/>
  <c r="E105" i="110"/>
  <c r="L104" i="110" s="1"/>
  <c r="M104" i="110" s="1"/>
  <c r="K29" i="103"/>
  <c r="F96" i="104"/>
  <c r="E97" i="104"/>
  <c r="L96" i="104" s="1"/>
  <c r="M96" i="104" s="1"/>
  <c r="M93" i="104" s="1"/>
  <c r="F96" i="103"/>
  <c r="E97" i="103"/>
  <c r="L96" i="103" s="1"/>
  <c r="M96" i="103" s="1"/>
  <c r="M93" i="103" s="1"/>
  <c r="E103" i="114"/>
  <c r="L102" i="114" s="1"/>
  <c r="M102" i="114" s="1"/>
  <c r="F102" i="114"/>
  <c r="E100" i="114"/>
  <c r="L99" i="114" s="1"/>
  <c r="M99" i="114" s="1"/>
  <c r="F99" i="114"/>
  <c r="E102" i="114"/>
  <c r="L101" i="114" s="1"/>
  <c r="M101" i="114" s="1"/>
  <c r="F101" i="114"/>
  <c r="K37" i="114"/>
  <c r="M23" i="114" s="1"/>
  <c r="F103" i="114"/>
  <c r="E104" i="114"/>
  <c r="L103" i="114" s="1"/>
  <c r="M103" i="114" s="1"/>
  <c r="N11" i="114"/>
  <c r="Q11" i="114" s="1"/>
  <c r="Q7" i="114"/>
  <c r="E94" i="114"/>
  <c r="L93" i="114" s="1"/>
  <c r="M93" i="114" s="1"/>
  <c r="F93" i="114"/>
  <c r="F104" i="113"/>
  <c r="E105" i="113"/>
  <c r="L104" i="113" s="1"/>
  <c r="M104" i="113" s="1"/>
  <c r="E104" i="113"/>
  <c r="L103" i="113" s="1"/>
  <c r="M103" i="113" s="1"/>
  <c r="F103" i="113"/>
  <c r="K40" i="113"/>
  <c r="M23" i="113" s="1"/>
  <c r="E106" i="113"/>
  <c r="L105" i="113" s="1"/>
  <c r="M105" i="113" s="1"/>
  <c r="F105" i="113"/>
  <c r="Q7" i="113"/>
  <c r="N11" i="113"/>
  <c r="Q11" i="113" s="1"/>
  <c r="F104" i="111"/>
  <c r="E105" i="111"/>
  <c r="L104" i="111" s="1"/>
  <c r="M104" i="111" s="1"/>
  <c r="F98" i="111"/>
  <c r="E99" i="111"/>
  <c r="L98" i="111" s="1"/>
  <c r="M98" i="111" s="1"/>
  <c r="K40" i="111"/>
  <c r="M23" i="111" s="1"/>
  <c r="E106" i="111"/>
  <c r="L105" i="111" s="1"/>
  <c r="M105" i="111" s="1"/>
  <c r="F105" i="111"/>
  <c r="Q7" i="111"/>
  <c r="N11" i="111"/>
  <c r="Q11" i="111" s="1"/>
  <c r="E106" i="110"/>
  <c r="L105" i="110" s="1"/>
  <c r="M105" i="110" s="1"/>
  <c r="F105" i="110"/>
  <c r="E107" i="110"/>
  <c r="L106" i="110" s="1"/>
  <c r="M106" i="110" s="1"/>
  <c r="F106" i="110"/>
  <c r="F96" i="110"/>
  <c r="E97" i="110"/>
  <c r="L96" i="110" s="1"/>
  <c r="M96" i="110" s="1"/>
  <c r="M93" i="110" s="1"/>
  <c r="K40" i="110"/>
  <c r="M23" i="110" s="1"/>
  <c r="E104" i="110"/>
  <c r="L103" i="110" s="1"/>
  <c r="M103" i="110" s="1"/>
  <c r="F103" i="110"/>
  <c r="Q7" i="110"/>
  <c r="N11" i="110"/>
  <c r="Q11" i="110" s="1"/>
  <c r="F104" i="109"/>
  <c r="E105" i="109"/>
  <c r="L104" i="109" s="1"/>
  <c r="M104" i="109" s="1"/>
  <c r="F98" i="109"/>
  <c r="E99" i="109"/>
  <c r="L98" i="109" s="1"/>
  <c r="M98" i="109" s="1"/>
  <c r="K40" i="109"/>
  <c r="M23" i="109" s="1"/>
  <c r="F99" i="109"/>
  <c r="E100" i="109"/>
  <c r="L99" i="109" s="1"/>
  <c r="M99" i="109" s="1"/>
  <c r="Q7" i="109"/>
  <c r="N11" i="109"/>
  <c r="Q11" i="109" s="1"/>
  <c r="E106" i="109"/>
  <c r="L105" i="109" s="1"/>
  <c r="M105" i="109" s="1"/>
  <c r="F105" i="109"/>
  <c r="E104" i="107"/>
  <c r="L103" i="107" s="1"/>
  <c r="M103" i="107" s="1"/>
  <c r="F103" i="107"/>
  <c r="F104" i="107"/>
  <c r="E105" i="107"/>
  <c r="L104" i="107" s="1"/>
  <c r="M104" i="107" s="1"/>
  <c r="E106" i="107"/>
  <c r="L105" i="107" s="1"/>
  <c r="M105" i="107" s="1"/>
  <c r="F105" i="107"/>
  <c r="F99" i="107"/>
  <c r="E100" i="107"/>
  <c r="L99" i="107" s="1"/>
  <c r="M99" i="107" s="1"/>
  <c r="F96" i="107"/>
  <c r="E97" i="107"/>
  <c r="L96" i="107" s="1"/>
  <c r="M96" i="107" s="1"/>
  <c r="M93" i="107" s="1"/>
  <c r="K40" i="107"/>
  <c r="M23" i="107" s="1"/>
  <c r="E107" i="107"/>
  <c r="L106" i="107" s="1"/>
  <c r="M106" i="107" s="1"/>
  <c r="F106" i="107"/>
  <c r="Q7" i="107"/>
  <c r="N11" i="107"/>
  <c r="Q11" i="107" s="1"/>
  <c r="E99" i="107"/>
  <c r="L98" i="107" s="1"/>
  <c r="M98" i="107" s="1"/>
  <c r="F98" i="107"/>
  <c r="F104" i="106"/>
  <c r="E105" i="106"/>
  <c r="L104" i="106" s="1"/>
  <c r="M104" i="106" s="1"/>
  <c r="K40" i="106"/>
  <c r="M23" i="106" s="1"/>
  <c r="E106" i="106"/>
  <c r="L105" i="106" s="1"/>
  <c r="M105" i="106" s="1"/>
  <c r="F105" i="106"/>
  <c r="Q7" i="106"/>
  <c r="N11" i="106"/>
  <c r="Q11" i="106" s="1"/>
  <c r="E99" i="105"/>
  <c r="L98" i="105" s="1"/>
  <c r="M98" i="105" s="1"/>
  <c r="F98" i="105"/>
  <c r="Q7" i="105"/>
  <c r="F99" i="105"/>
  <c r="E100" i="105"/>
  <c r="L99" i="105" s="1"/>
  <c r="M99" i="105" s="1"/>
  <c r="E106" i="105"/>
  <c r="L105" i="105" s="1"/>
  <c r="M105" i="105" s="1"/>
  <c r="F105" i="105"/>
  <c r="E106" i="104"/>
  <c r="L105" i="104" s="1"/>
  <c r="M105" i="104" s="1"/>
  <c r="F105" i="104"/>
  <c r="F107" i="104"/>
  <c r="E108" i="104"/>
  <c r="L107" i="104" s="1"/>
  <c r="M107" i="104" s="1"/>
  <c r="E98" i="104"/>
  <c r="L97" i="104" s="1"/>
  <c r="M97" i="104" s="1"/>
  <c r="F97" i="104"/>
  <c r="K40" i="104"/>
  <c r="M23" i="104" s="1"/>
  <c r="E106" i="103"/>
  <c r="L105" i="103" s="1"/>
  <c r="M105" i="103" s="1"/>
  <c r="F105" i="103"/>
  <c r="F104" i="103"/>
  <c r="E105" i="103"/>
  <c r="L104" i="103" s="1"/>
  <c r="M104" i="103" s="1"/>
  <c r="Q7" i="103"/>
  <c r="N11" i="103"/>
  <c r="Q11" i="103" s="1"/>
  <c r="E104" i="103"/>
  <c r="L103" i="103" s="1"/>
  <c r="M103" i="103" s="1"/>
  <c r="F103" i="103"/>
  <c r="E104" i="102"/>
  <c r="L103" i="102" s="1"/>
  <c r="M103" i="102" s="1"/>
  <c r="F103" i="102"/>
  <c r="E99" i="102"/>
  <c r="L98" i="102" s="1"/>
  <c r="M98" i="102" s="1"/>
  <c r="F98" i="102"/>
  <c r="E107" i="102"/>
  <c r="L106" i="102" s="1"/>
  <c r="M106" i="102" s="1"/>
  <c r="F106" i="102"/>
  <c r="F101" i="102"/>
  <c r="E102" i="102"/>
  <c r="L101" i="102" s="1"/>
  <c r="M101" i="102" s="1"/>
  <c r="F107" i="102"/>
  <c r="E108" i="102"/>
  <c r="L107" i="102" s="1"/>
  <c r="M107" i="102" s="1"/>
  <c r="F96" i="102"/>
  <c r="E97" i="102"/>
  <c r="L96" i="102" s="1"/>
  <c r="M96" i="102" s="1"/>
  <c r="M93" i="102" s="1"/>
  <c r="K40" i="102"/>
  <c r="M23" i="102" s="1"/>
  <c r="E98" i="102"/>
  <c r="L97" i="102" s="1"/>
  <c r="M97" i="102" s="1"/>
  <c r="F97" i="102"/>
  <c r="N11" i="102"/>
  <c r="Q11" i="102" s="1"/>
  <c r="Q7" i="102"/>
  <c r="N11" i="80"/>
  <c r="P7" i="80"/>
  <c r="Q7" i="80"/>
  <c r="Q8" i="80"/>
  <c r="P8" i="80"/>
  <c r="D5" i="5"/>
  <c r="K34" i="80"/>
  <c r="E106" i="80" s="1"/>
  <c r="L105" i="80" s="1"/>
  <c r="M105" i="80" s="1"/>
  <c r="E107" i="80"/>
  <c r="L106" i="80" s="1"/>
  <c r="M106" i="80" s="1"/>
  <c r="K31" i="80"/>
  <c r="F101" i="80" s="1"/>
  <c r="M118" i="80"/>
  <c r="L103" i="80"/>
  <c r="M103" i="80" s="1"/>
  <c r="M11" i="80"/>
  <c r="O11" i="80"/>
  <c r="M73" i="80"/>
  <c r="M109" i="80"/>
  <c r="E105" i="80"/>
  <c r="L104" i="80" s="1"/>
  <c r="M104" i="80" s="1"/>
  <c r="M126" i="80"/>
  <c r="M82" i="80"/>
  <c r="K27" i="80"/>
  <c r="L69" i="80"/>
  <c r="M59" i="80" s="1"/>
  <c r="K20" i="80" s="1"/>
  <c r="J5" i="5" s="1"/>
  <c r="K29" i="80"/>
  <c r="K30" i="80"/>
  <c r="K28" i="80"/>
  <c r="F103" i="80"/>
  <c r="E108" i="80"/>
  <c r="L107" i="80" s="1"/>
  <c r="M107" i="80" s="1"/>
  <c r="L19" i="5"/>
  <c r="L20" i="5"/>
  <c r="L21" i="5"/>
  <c r="L22" i="5"/>
  <c r="L23" i="5"/>
  <c r="L24" i="5"/>
  <c r="L25" i="5"/>
  <c r="L26" i="5"/>
  <c r="L27" i="5"/>
  <c r="Q19" i="5"/>
  <c r="Q20" i="5"/>
  <c r="Q21" i="5"/>
  <c r="Q22" i="5"/>
  <c r="Q23" i="5"/>
  <c r="Q24" i="5"/>
  <c r="Q25" i="5"/>
  <c r="Q26" i="5"/>
  <c r="Q27" i="5"/>
  <c r="V19" i="5"/>
  <c r="V20" i="5"/>
  <c r="V21" i="5"/>
  <c r="V22" i="5"/>
  <c r="V23" i="5"/>
  <c r="V24" i="5"/>
  <c r="V25" i="5"/>
  <c r="V26" i="5"/>
  <c r="V27" i="5"/>
  <c r="R39" i="5"/>
  <c r="S39" i="5"/>
  <c r="T39" i="5"/>
  <c r="U39" i="5"/>
  <c r="W39" i="5"/>
  <c r="X39" i="5"/>
  <c r="Y39" i="5"/>
  <c r="Z39" i="5"/>
  <c r="F104" i="105" l="1"/>
  <c r="E105" i="105"/>
  <c r="L104" i="105" s="1"/>
  <c r="M104" i="105" s="1"/>
  <c r="F98" i="103"/>
  <c r="E99" i="103"/>
  <c r="L98" i="103" s="1"/>
  <c r="M98" i="103" s="1"/>
  <c r="K40" i="103"/>
  <c r="M23" i="103" s="1"/>
  <c r="M139" i="103" s="1"/>
  <c r="M135" i="114"/>
  <c r="K18" i="114"/>
  <c r="M139" i="113"/>
  <c r="K18" i="113"/>
  <c r="H12" i="5" s="1"/>
  <c r="M139" i="111"/>
  <c r="K18" i="111"/>
  <c r="H15" i="5" s="1"/>
  <c r="M139" i="110"/>
  <c r="K18" i="110"/>
  <c r="H14" i="5" s="1"/>
  <c r="M139" i="109"/>
  <c r="K18" i="109"/>
  <c r="H13" i="5" s="1"/>
  <c r="M139" i="107"/>
  <c r="K18" i="107"/>
  <c r="H11" i="5" s="1"/>
  <c r="M139" i="106"/>
  <c r="K18" i="106"/>
  <c r="H9" i="5" s="1"/>
  <c r="M139" i="105"/>
  <c r="K18" i="105"/>
  <c r="H10" i="5" s="1"/>
  <c r="M139" i="104"/>
  <c r="K18" i="104"/>
  <c r="H8" i="5" s="1"/>
  <c r="M139" i="102"/>
  <c r="K18" i="102"/>
  <c r="H6" i="5" s="1"/>
  <c r="J11" i="80"/>
  <c r="P11" i="80"/>
  <c r="Q11" i="80"/>
  <c r="F106" i="80"/>
  <c r="F105" i="80"/>
  <c r="E102" i="80"/>
  <c r="L101" i="80" s="1"/>
  <c r="M101" i="80" s="1"/>
  <c r="E7" i="80"/>
  <c r="K24" i="5"/>
  <c r="AA24" i="5" s="1"/>
  <c r="F96" i="80"/>
  <c r="E97" i="80"/>
  <c r="L96" i="80" s="1"/>
  <c r="M96" i="80" s="1"/>
  <c r="M93" i="80" s="1"/>
  <c r="K22" i="5"/>
  <c r="AA22" i="5" s="1"/>
  <c r="K20" i="5"/>
  <c r="AA20" i="5" s="1"/>
  <c r="K19" i="5"/>
  <c r="AA19" i="5" s="1"/>
  <c r="K26" i="5"/>
  <c r="AA26" i="5" s="1"/>
  <c r="K23" i="5"/>
  <c r="AA23" i="5" s="1"/>
  <c r="K21" i="5"/>
  <c r="AA21" i="5" s="1"/>
  <c r="K27" i="5"/>
  <c r="AA27" i="5" s="1"/>
  <c r="K25" i="5"/>
  <c r="AA25" i="5" s="1"/>
  <c r="F99" i="80"/>
  <c r="E100" i="80"/>
  <c r="L99" i="80" s="1"/>
  <c r="M99" i="80" s="1"/>
  <c r="E98" i="80"/>
  <c r="L97" i="80" s="1"/>
  <c r="M97" i="80" s="1"/>
  <c r="F97" i="80"/>
  <c r="K40" i="80"/>
  <c r="M23" i="80" s="1"/>
  <c r="F98" i="80"/>
  <c r="E99" i="80"/>
  <c r="L98" i="80" s="1"/>
  <c r="M98" i="80" s="1"/>
  <c r="L6" i="5"/>
  <c r="Q6" i="5"/>
  <c r="V6" i="5"/>
  <c r="L7" i="5"/>
  <c r="Q7" i="5"/>
  <c r="V7" i="5"/>
  <c r="L8" i="5"/>
  <c r="Q8" i="5"/>
  <c r="V8" i="5"/>
  <c r="L9" i="5"/>
  <c r="Q9" i="5"/>
  <c r="V9" i="5"/>
  <c r="L10" i="5"/>
  <c r="Q10" i="5"/>
  <c r="V10" i="5"/>
  <c r="L11" i="5"/>
  <c r="Q11" i="5"/>
  <c r="V11" i="5"/>
  <c r="L12" i="5"/>
  <c r="Q12" i="5"/>
  <c r="V12" i="5"/>
  <c r="L13" i="5"/>
  <c r="Q13" i="5"/>
  <c r="V13" i="5"/>
  <c r="L14" i="5"/>
  <c r="Q14" i="5"/>
  <c r="V14" i="5"/>
  <c r="L15" i="5"/>
  <c r="Q15" i="5"/>
  <c r="V15" i="5"/>
  <c r="L16" i="5"/>
  <c r="Q16" i="5"/>
  <c r="V16" i="5"/>
  <c r="L17" i="5"/>
  <c r="Q17" i="5"/>
  <c r="V17" i="5"/>
  <c r="L18" i="5"/>
  <c r="Q18" i="5"/>
  <c r="V18" i="5"/>
  <c r="L28" i="5"/>
  <c r="Q28" i="5"/>
  <c r="V28" i="5"/>
  <c r="L29" i="5"/>
  <c r="Q29" i="5"/>
  <c r="V29" i="5"/>
  <c r="L30" i="5"/>
  <c r="Q30" i="5"/>
  <c r="V30" i="5"/>
  <c r="L31" i="5"/>
  <c r="Q31" i="5"/>
  <c r="V31" i="5"/>
  <c r="L32" i="5"/>
  <c r="Q32" i="5"/>
  <c r="V32" i="5"/>
  <c r="L33" i="5"/>
  <c r="Q33" i="5"/>
  <c r="V33" i="5"/>
  <c r="L34" i="5"/>
  <c r="Q34" i="5"/>
  <c r="V34" i="5"/>
  <c r="L35" i="5"/>
  <c r="Q35" i="5"/>
  <c r="V35" i="5"/>
  <c r="L36" i="5"/>
  <c r="Q36" i="5"/>
  <c r="V36" i="5"/>
  <c r="L37" i="5"/>
  <c r="Q37" i="5"/>
  <c r="V37" i="5"/>
  <c r="V5" i="5"/>
  <c r="Q5" i="5"/>
  <c r="L5" i="5"/>
  <c r="K18" i="103" l="1"/>
  <c r="H7" i="5" s="1"/>
  <c r="K21" i="114"/>
  <c r="K21" i="113"/>
  <c r="K21" i="111"/>
  <c r="K21" i="110"/>
  <c r="K21" i="109"/>
  <c r="K21" i="107"/>
  <c r="K21" i="106"/>
  <c r="K21" i="105"/>
  <c r="K21" i="104"/>
  <c r="K21" i="102"/>
  <c r="E5" i="5"/>
  <c r="K5" i="5"/>
  <c r="K37" i="5"/>
  <c r="AA37" i="5" s="1"/>
  <c r="K29" i="5"/>
  <c r="AA29" i="5" s="1"/>
  <c r="K14" i="5"/>
  <c r="K6" i="5"/>
  <c r="K34" i="5"/>
  <c r="AA34" i="5" s="1"/>
  <c r="K17" i="5"/>
  <c r="AA17" i="5" s="1"/>
  <c r="K16" i="5"/>
  <c r="AA16" i="5" s="1"/>
  <c r="K30" i="5"/>
  <c r="AA30" i="5" s="1"/>
  <c r="K15" i="5"/>
  <c r="K7" i="5"/>
  <c r="K11" i="5"/>
  <c r="K8" i="5"/>
  <c r="K13" i="5"/>
  <c r="K33" i="5"/>
  <c r="AA33" i="5" s="1"/>
  <c r="K35" i="5"/>
  <c r="AA35" i="5" s="1"/>
  <c r="K18" i="5"/>
  <c r="AA18" i="5" s="1"/>
  <c r="K12" i="5"/>
  <c r="K31" i="5"/>
  <c r="AA31" i="5" s="1"/>
  <c r="K36" i="5"/>
  <c r="AA36" i="5" s="1"/>
  <c r="K28" i="5"/>
  <c r="AA28" i="5" s="1"/>
  <c r="K10" i="5"/>
  <c r="K32" i="5"/>
  <c r="AA32" i="5" s="1"/>
  <c r="K9" i="5"/>
  <c r="M139" i="80"/>
  <c r="K18" i="80"/>
  <c r="H5" i="5" s="1"/>
  <c r="K21" i="103" l="1"/>
  <c r="E8" i="103" s="1"/>
  <c r="F7" i="5" s="1"/>
  <c r="E8" i="114"/>
  <c r="M21" i="114"/>
  <c r="E8" i="113"/>
  <c r="F12" i="5" s="1"/>
  <c r="M21" i="113"/>
  <c r="E8" i="111"/>
  <c r="F15" i="5" s="1"/>
  <c r="M21" i="111"/>
  <c r="E8" i="110"/>
  <c r="F14" i="5" s="1"/>
  <c r="M21" i="110"/>
  <c r="E8" i="109"/>
  <c r="F13" i="5" s="1"/>
  <c r="M21" i="109"/>
  <c r="E8" i="107"/>
  <c r="F11" i="5" s="1"/>
  <c r="M21" i="107"/>
  <c r="E8" i="106"/>
  <c r="F9" i="5" s="1"/>
  <c r="M21" i="106"/>
  <c r="E8" i="105"/>
  <c r="F10" i="5" s="1"/>
  <c r="M21" i="105"/>
  <c r="E8" i="104"/>
  <c r="F8" i="5" s="1"/>
  <c r="M21" i="104"/>
  <c r="E8" i="102"/>
  <c r="F6" i="5" s="1"/>
  <c r="M21" i="102"/>
  <c r="K21" i="80"/>
  <c r="M21" i="80" s="1"/>
  <c r="M21" i="103" l="1"/>
  <c r="E9" i="114"/>
  <c r="L18" i="114"/>
  <c r="E9" i="113"/>
  <c r="L18" i="113"/>
  <c r="E9" i="111"/>
  <c r="L18" i="111"/>
  <c r="E9" i="110"/>
  <c r="L18" i="110"/>
  <c r="E9" i="109"/>
  <c r="L18" i="109"/>
  <c r="E9" i="107"/>
  <c r="L18" i="107"/>
  <c r="E9" i="106"/>
  <c r="L18" i="106"/>
  <c r="E9" i="105"/>
  <c r="L18" i="105"/>
  <c r="E9" i="104"/>
  <c r="L18" i="104"/>
  <c r="E9" i="103"/>
  <c r="L18" i="103"/>
  <c r="E9" i="102"/>
  <c r="L18" i="102"/>
  <c r="E8" i="80"/>
  <c r="F5" i="5" s="1"/>
  <c r="E9" i="80" l="1"/>
  <c r="L18" i="80"/>
  <c r="G10" i="5"/>
  <c r="AA10" i="5"/>
  <c r="G9" i="5"/>
  <c r="AA9" i="5"/>
  <c r="G14" i="5" l="1"/>
  <c r="AA14" i="5"/>
  <c r="G13" i="5"/>
  <c r="AA13" i="5"/>
  <c r="G15" i="5"/>
  <c r="AA15" i="5"/>
  <c r="G12" i="5"/>
  <c r="AA12" i="5"/>
  <c r="G11" i="5"/>
  <c r="AA11" i="5"/>
  <c r="G8" i="5"/>
  <c r="AA8" i="5"/>
  <c r="AA6" i="5"/>
  <c r="M39" i="5" l="1"/>
  <c r="N39" i="5"/>
  <c r="O39" i="5"/>
  <c r="P39" i="5"/>
  <c r="Q39" i="5"/>
  <c r="V39" i="5"/>
  <c r="BK42" i="5" l="1"/>
  <c r="L39" i="5" l="1"/>
  <c r="K39" i="5" l="1"/>
  <c r="AA7" i="5" l="1"/>
  <c r="G7" i="5" l="1"/>
  <c r="G5" i="5" l="1"/>
  <c r="AA5" i="5" l="1"/>
  <c r="J39" i="5"/>
  <c r="E39" i="5" l="1"/>
  <c r="C45" i="5" s="1"/>
  <c r="D39" i="5"/>
  <c r="C44" i="5" s="1"/>
  <c r="H39" i="5" l="1"/>
  <c r="I39" i="5"/>
  <c r="F39" i="5" l="1"/>
  <c r="C46" i="5" s="1"/>
  <c r="G6" i="5"/>
  <c r="G39" i="5" l="1"/>
  <c r="C47" i="5" s="1"/>
  <c r="AA3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C2BE0432-1090-45E3-B825-38A1133284ED}">
      <text>
        <r>
          <rPr>
            <b/>
            <sz val="9"/>
            <color indexed="81"/>
            <rFont val="Tahoma"/>
            <family val="2"/>
          </rPr>
          <t>Her anføres medarbejderens aftalte ansættelsesgrad for perioden.</t>
        </r>
        <r>
          <rPr>
            <sz val="9"/>
            <color indexed="81"/>
            <rFont val="Tahoma"/>
            <family val="2"/>
          </rPr>
          <t xml:space="preserve">
</t>
        </r>
      </text>
    </comment>
    <comment ref="N6" authorId="0" shapeId="0" xr:uid="{41C32B13-621D-497D-A275-FA5B95A5D56A}">
      <text>
        <r>
          <rPr>
            <b/>
            <sz val="9"/>
            <color indexed="81"/>
            <rFont val="Tahoma"/>
            <family val="2"/>
          </rPr>
          <t>Antal fremmødedage er lig Antal arbejdsdage i perioden fratrukket 0-dage/selvtilrettelagte dage.</t>
        </r>
      </text>
    </comment>
    <comment ref="F25" authorId="0" shapeId="0" xr:uid="{EAF6204E-9D3D-4D45-9DE4-35D1385F9331}">
      <text>
        <r>
          <rPr>
            <b/>
            <sz val="9"/>
            <color indexed="81"/>
            <rFont val="Tahoma"/>
            <family val="2"/>
          </rPr>
          <t xml:space="preserve">Omfang af lektioner anføres i minutter, så skolen har størst mulig flexibilitet.
Angivelsen anføres for hele normperiode. Eks: 
Undervisningsomfang i minutter for perioden 01.08.22 - 31.07.23.
Er der et fast ugentligt/dagligt minuttal til det enkelte fag, kan man skrive:
A) 'Minuttal' * 'Dage' *'Uger med undervisning i normperioden' 
</t>
        </r>
        <r>
          <rPr>
            <b/>
            <u/>
            <sz val="9"/>
            <color indexed="81"/>
            <rFont val="Tahoma"/>
            <family val="2"/>
          </rPr>
          <t>120 * 3 * 40 =14.400</t>
        </r>
        <r>
          <rPr>
            <b/>
            <sz val="9"/>
            <color indexed="81"/>
            <rFont val="Tahoma"/>
            <family val="2"/>
          </rPr>
          <t xml:space="preserve"> </t>
        </r>
        <r>
          <rPr>
            <b/>
            <i/>
            <sz val="9"/>
            <color indexed="81"/>
            <rFont val="Tahoma"/>
            <family val="2"/>
          </rPr>
          <t xml:space="preserve">eller
</t>
        </r>
        <r>
          <rPr>
            <b/>
            <sz val="9"/>
            <color indexed="81"/>
            <rFont val="Tahoma"/>
            <family val="2"/>
          </rPr>
          <t xml:space="preserve">
B) 'Minuttal' * 'Dage med undervisning i normperioden'
</t>
        </r>
        <r>
          <rPr>
            <b/>
            <u/>
            <sz val="9"/>
            <color indexed="81"/>
            <rFont val="Tahoma"/>
            <family val="2"/>
          </rPr>
          <t>120 * 120 = 14.400</t>
        </r>
        <r>
          <rPr>
            <sz val="9"/>
            <color indexed="81"/>
            <rFont val="Tahoma"/>
            <family val="2"/>
          </rPr>
          <t xml:space="preserve">
</t>
        </r>
      </text>
    </comment>
    <comment ref="I25" authorId="0" shapeId="0" xr:uid="{48F9A037-EF32-44D7-B954-90C1CAD9AF94}">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1" authorId="0" shapeId="0" xr:uid="{E053474B-5A3C-46C2-8BEC-5203FA79E641}">
      <text>
        <r>
          <rPr>
            <b/>
            <sz val="9"/>
            <color indexed="81"/>
            <rFont val="Tahoma"/>
            <family val="2"/>
          </rPr>
          <t>Her skrives evt. årlig norm for fuldtidsmedarbejdere. Angivelser i næste kolonne med afsæt heri.</t>
        </r>
      </text>
    </comment>
    <comment ref="E64" authorId="0" shapeId="0" xr:uid="{B586FC80-AD29-4E1C-BC8B-306DE47AD010}">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D413BBFC-905A-4094-B35F-C8280BACA769}">
      <text>
        <r>
          <rPr>
            <b/>
            <sz val="9"/>
            <color indexed="81"/>
            <rFont val="Tahoma"/>
            <family val="2"/>
          </rPr>
          <t>Her anføres medarbejderens aftalte ansættelsesgrad for perioden.</t>
        </r>
        <r>
          <rPr>
            <sz val="9"/>
            <color indexed="81"/>
            <rFont val="Tahoma"/>
            <family val="2"/>
          </rPr>
          <t xml:space="preserve">
</t>
        </r>
      </text>
    </comment>
    <comment ref="N6" authorId="0" shapeId="0" xr:uid="{6414CD19-A292-470D-AF85-4BA9699DC170}">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302DDAE5-CD80-4A16-BE25-42F74192B2A3}">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text>
    </comment>
    <comment ref="H25" authorId="0" shapeId="0" xr:uid="{63AFD8D7-93A2-4F88-80ED-15D33AAC7366}">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977F063D-726D-4A37-8DE1-BFC0E399125C}">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A72B32C8-C3DA-4089-9B04-12CDD9AA84BF}">
      <text>
        <r>
          <rPr>
            <b/>
            <sz val="9"/>
            <color indexed="81"/>
            <rFont val="Tahoma"/>
            <family val="2"/>
          </rPr>
          <t>Her skrives evt. årlig norm for fuldtidsmedarbejdere. Angivelser i næste kolonne med afsæt heri.</t>
        </r>
      </text>
    </comment>
    <comment ref="E68" authorId="0" shapeId="0" xr:uid="{263437DD-0A15-4844-90E4-76BB2B6CFF13}">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E57D76B7-E29A-469A-BD05-AFDAE1137D20}">
      <text>
        <r>
          <rPr>
            <b/>
            <sz val="9"/>
            <color indexed="81"/>
            <rFont val="Tahoma"/>
            <family val="2"/>
          </rPr>
          <t>Her anføres medarbejderens aftalte ansættelsesgrad for perioden.</t>
        </r>
        <r>
          <rPr>
            <sz val="9"/>
            <color indexed="81"/>
            <rFont val="Tahoma"/>
            <family val="2"/>
          </rPr>
          <t xml:space="preserve">
</t>
        </r>
      </text>
    </comment>
    <comment ref="N6" authorId="0" shapeId="0" xr:uid="{A138C70A-A6B6-489D-A4FA-8519BE51B292}">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BF719ED7-C47F-4B6B-B050-9A1599220BEC}">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F1767146-6BC7-417A-A3F9-1249A0A113AF}">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88DD047F-B698-4932-9BF2-633B0660986A}">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50239B53-065F-4804-A791-9B8491188F5A}">
      <text>
        <r>
          <rPr>
            <b/>
            <sz val="9"/>
            <color indexed="81"/>
            <rFont val="Tahoma"/>
            <family val="2"/>
          </rPr>
          <t>Her skrives evt. årlig norm for fuldtidsmedarbejdere. Angivelser i næste kolonne med afsæt heri.</t>
        </r>
      </text>
    </comment>
    <comment ref="E68" authorId="0" shapeId="0" xr:uid="{D385470B-2244-4824-AA83-E031FCEBB945}">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BA2F5928-A66C-4DAE-9824-188D3577DE6A}">
      <text>
        <r>
          <rPr>
            <b/>
            <sz val="9"/>
            <color indexed="81"/>
            <rFont val="Tahoma"/>
            <family val="2"/>
          </rPr>
          <t>Her anføres medarbejderens aftalte ansættelsesgrad for perioden.</t>
        </r>
        <r>
          <rPr>
            <sz val="9"/>
            <color indexed="81"/>
            <rFont val="Tahoma"/>
            <family val="2"/>
          </rPr>
          <t xml:space="preserve">
</t>
        </r>
      </text>
    </comment>
    <comment ref="N6" authorId="0" shapeId="0" xr:uid="{453398D0-9062-46B6-A330-A48E3C2089EB}">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C9F578D3-4C7B-4092-A5AE-E0EBE9C5F77D}">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text>
    </comment>
    <comment ref="H25" authorId="0" shapeId="0" xr:uid="{49B3E7F6-AF98-4D3D-B458-521E69E2C166}">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9C9F5AAB-B2BC-4F12-B645-D96F7311BCBA}">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802A338E-0D73-4600-9BA6-545EC1281758}">
      <text>
        <r>
          <rPr>
            <b/>
            <sz val="9"/>
            <color indexed="81"/>
            <rFont val="Tahoma"/>
            <family val="2"/>
          </rPr>
          <t>Her skrives evt. årlig norm for fuldtidsmedarbejdere. Angivelser i næste kolonne med afsæt heri.</t>
        </r>
      </text>
    </comment>
    <comment ref="E68" authorId="0" shapeId="0" xr:uid="{F0477585-9C2A-426F-A2CF-C84D1B29510E}">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4BF1DE10-C685-4D9E-BA9F-F6B4FE73D165}">
      <text>
        <r>
          <rPr>
            <b/>
            <sz val="9"/>
            <color indexed="81"/>
            <rFont val="Tahoma"/>
            <family val="2"/>
          </rPr>
          <t>Her anføres medarbejderens aftalte ansættelsesgrad for perioden.</t>
        </r>
        <r>
          <rPr>
            <sz val="9"/>
            <color indexed="81"/>
            <rFont val="Tahoma"/>
            <family val="2"/>
          </rPr>
          <t xml:space="preserve">
</t>
        </r>
      </text>
    </comment>
    <comment ref="N6" authorId="0" shapeId="0" xr:uid="{A7F3A26D-CFE6-40CC-8693-49151E63D108}">
      <text>
        <r>
          <rPr>
            <b/>
            <sz val="9"/>
            <color indexed="81"/>
            <rFont val="Tahoma"/>
            <family val="2"/>
          </rPr>
          <t>Antal fremmødedage er lig:</t>
        </r>
        <r>
          <rPr>
            <sz val="9"/>
            <color indexed="81"/>
            <rFont val="Tahoma"/>
            <family val="2"/>
          </rPr>
          <t xml:space="preserve"> Antal arbejdsdage i perioden fratrukket "0-dage"/selvtilrettelagte dage men inkl. pædagogiske dage og forberedelsesdage, uanset om disse foregår på skolen eller privat.</t>
        </r>
      </text>
    </comment>
    <comment ref="F25" authorId="0" shapeId="0" xr:uid="{27E77E27-C2F1-4905-BE85-461B207D8F13}">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CEDE9C6E-1961-49AC-8AB4-293C18EDDA45}">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BAFF0481-3120-4DB0-BAAE-9E761FB4BAF2}">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B7687CD6-6890-40E0-9AE1-C755279F652E}">
      <text>
        <r>
          <rPr>
            <b/>
            <sz val="9"/>
            <color indexed="81"/>
            <rFont val="Tahoma"/>
            <family val="2"/>
          </rPr>
          <t>Her skrives evt. årlig norm for fuldtidsmedarbejdere. Angivelser i næste kolonne med afsæt heri.</t>
        </r>
      </text>
    </comment>
    <comment ref="E68" authorId="0" shapeId="0" xr:uid="{20B160BA-E585-4173-9555-654C03FE4690}">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44A2277D-0319-4DAB-8C6B-6DC32224D92C}">
      <text>
        <r>
          <rPr>
            <b/>
            <sz val="9"/>
            <color indexed="81"/>
            <rFont val="Tahoma"/>
            <family val="2"/>
          </rPr>
          <t>Her anføres medarbejderens aftalte ansættelsesgrad for perioden.</t>
        </r>
        <r>
          <rPr>
            <sz val="9"/>
            <color indexed="81"/>
            <rFont val="Tahoma"/>
            <family val="2"/>
          </rPr>
          <t xml:space="preserve">
</t>
        </r>
      </text>
    </comment>
    <comment ref="N6" authorId="0" shapeId="0" xr:uid="{0E570FC1-F3C1-4B03-B601-154E4F71D63A}">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34DC4B2E-1F86-430D-AEDE-CBB39F8660FC}">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29F7DFA2-D1BE-45B7-A5D4-A6971F9E06F5}">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EE61D4F2-F368-490B-900D-913267182534}">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9E3F1F3F-23C5-4006-975F-77C602F623A4}">
      <text>
        <r>
          <rPr>
            <b/>
            <sz val="9"/>
            <color indexed="81"/>
            <rFont val="Tahoma"/>
            <family val="2"/>
          </rPr>
          <t>Her skrives evt. årlig norm for fuldtidsmedarbejdere. Angivelser i næste kolonne med afsæt heri.</t>
        </r>
      </text>
    </comment>
    <comment ref="E68" authorId="0" shapeId="0" xr:uid="{649A8833-24EF-48C9-9480-7C2812BF4774}">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C2" authorId="0" shapeId="0" xr:uid="{28F01EE6-0997-4F1B-A6AC-7B5A3E2E0279}">
      <text>
        <r>
          <rPr>
            <b/>
            <sz val="9"/>
            <color indexed="81"/>
            <rFont val="Tahoma"/>
            <family val="2"/>
          </rPr>
          <t>Antal timer indføres manuelt - i hele timer.</t>
        </r>
        <r>
          <rPr>
            <sz val="9"/>
            <color indexed="81"/>
            <rFont val="Tahoma"/>
            <family val="2"/>
          </rPr>
          <t xml:space="preserve">
</t>
        </r>
      </text>
    </comment>
    <comment ref="F2" authorId="0" shapeId="0" xr:uid="{D239A0C5-0399-48CC-BF99-7AC78741C685}">
      <text>
        <r>
          <rPr>
            <b/>
            <sz val="9"/>
            <color indexed="81"/>
            <rFont val="Tahoma"/>
            <family val="2"/>
          </rPr>
          <t>Antal timer indføres manuelt - i hele timer.</t>
        </r>
        <r>
          <rPr>
            <sz val="9"/>
            <color indexed="81"/>
            <rFont val="Tahoma"/>
            <family val="2"/>
          </rPr>
          <t xml:space="preserve">
</t>
        </r>
      </text>
    </comment>
    <comment ref="I2" authorId="0" shapeId="0" xr:uid="{B663CC1B-9D16-46F5-BA21-D85EE7DDC270}">
      <text>
        <r>
          <rPr>
            <b/>
            <sz val="9"/>
            <color indexed="81"/>
            <rFont val="Tahoma"/>
            <family val="2"/>
          </rPr>
          <t>Antal timer indføres manuelt - i hele timer.</t>
        </r>
        <r>
          <rPr>
            <sz val="9"/>
            <color indexed="81"/>
            <rFont val="Tahoma"/>
            <family val="2"/>
          </rPr>
          <t xml:space="preserve">
</t>
        </r>
      </text>
    </comment>
    <comment ref="L2" authorId="0" shapeId="0" xr:uid="{705F3D5E-B7C1-47AE-9828-016B46BD4E88}">
      <text>
        <r>
          <rPr>
            <b/>
            <sz val="9"/>
            <color indexed="81"/>
            <rFont val="Tahoma"/>
            <family val="2"/>
          </rPr>
          <t>Antal timer indføres manuelt - i hele timer.</t>
        </r>
        <r>
          <rPr>
            <sz val="9"/>
            <color indexed="81"/>
            <rFont val="Tahoma"/>
            <family val="2"/>
          </rPr>
          <t xml:space="preserve">
</t>
        </r>
      </text>
    </comment>
    <comment ref="O2" authorId="0" shapeId="0" xr:uid="{B512461A-52D7-4B52-BF5E-A8C07F5F505E}">
      <text>
        <r>
          <rPr>
            <b/>
            <sz val="9"/>
            <color indexed="81"/>
            <rFont val="Tahoma"/>
            <family val="2"/>
          </rPr>
          <t>Antal timer indføres manuelt - i hele timer.</t>
        </r>
        <r>
          <rPr>
            <sz val="9"/>
            <color indexed="81"/>
            <rFont val="Tahoma"/>
            <family val="2"/>
          </rPr>
          <t xml:space="preserve">
</t>
        </r>
      </text>
    </comment>
    <comment ref="R2" authorId="0" shapeId="0" xr:uid="{DAA95B61-C5DC-48EE-9597-977DECB01584}">
      <text>
        <r>
          <rPr>
            <b/>
            <sz val="9"/>
            <color indexed="81"/>
            <rFont val="Tahoma"/>
            <family val="2"/>
          </rPr>
          <t>Antal timer indføres manuelt - i hele timer.</t>
        </r>
        <r>
          <rPr>
            <sz val="9"/>
            <color indexed="81"/>
            <rFont val="Tahoma"/>
            <family val="2"/>
          </rPr>
          <t xml:space="preserve">
</t>
        </r>
      </text>
    </comment>
    <comment ref="U2" authorId="0" shapeId="0" xr:uid="{01386F51-802E-40F7-9ED5-381C34566C01}">
      <text>
        <r>
          <rPr>
            <b/>
            <sz val="9"/>
            <color indexed="81"/>
            <rFont val="Tahoma"/>
            <family val="2"/>
          </rPr>
          <t>Antal timer indføres manuelt - i hele timer.</t>
        </r>
        <r>
          <rPr>
            <sz val="9"/>
            <color indexed="81"/>
            <rFont val="Tahoma"/>
            <family val="2"/>
          </rPr>
          <t xml:space="preserve">
</t>
        </r>
      </text>
    </comment>
    <comment ref="X2" authorId="0" shapeId="0" xr:uid="{9AB8794D-2E60-45C6-B15D-5079A428CAE5}">
      <text>
        <r>
          <rPr>
            <b/>
            <sz val="9"/>
            <color indexed="81"/>
            <rFont val="Tahoma"/>
            <family val="2"/>
          </rPr>
          <t>Antal timer indføres manuelt - i hele timer.</t>
        </r>
        <r>
          <rPr>
            <sz val="9"/>
            <color indexed="81"/>
            <rFont val="Tahoma"/>
            <family val="2"/>
          </rPr>
          <t xml:space="preserve">
</t>
        </r>
      </text>
    </comment>
    <comment ref="AA2" authorId="0" shapeId="0" xr:uid="{DCE0E381-C615-4F8A-BAFA-7634E958DD76}">
      <text>
        <r>
          <rPr>
            <b/>
            <sz val="9"/>
            <color indexed="81"/>
            <rFont val="Tahoma"/>
            <family val="2"/>
          </rPr>
          <t>Antal timer indføres manuelt - i hele timer.</t>
        </r>
        <r>
          <rPr>
            <sz val="9"/>
            <color indexed="81"/>
            <rFont val="Tahoma"/>
            <family val="2"/>
          </rPr>
          <t xml:space="preserve">
</t>
        </r>
      </text>
    </comment>
    <comment ref="AD2" authorId="0" shapeId="0" xr:uid="{732CE089-7588-4F7D-8365-8586092CE541}">
      <text>
        <r>
          <rPr>
            <b/>
            <sz val="9"/>
            <color indexed="81"/>
            <rFont val="Tahoma"/>
            <family val="2"/>
          </rPr>
          <t>Antal timer indføres manuelt - i hele timer.</t>
        </r>
        <r>
          <rPr>
            <sz val="9"/>
            <color indexed="81"/>
            <rFont val="Tahoma"/>
            <family val="2"/>
          </rPr>
          <t xml:space="preserve">
</t>
        </r>
      </text>
    </comment>
    <comment ref="AG2" authorId="0" shapeId="0" xr:uid="{9F444FB7-8600-48A2-89C3-B5B271CB0678}">
      <text>
        <r>
          <rPr>
            <b/>
            <sz val="9"/>
            <color indexed="81"/>
            <rFont val="Tahoma"/>
            <family val="2"/>
          </rPr>
          <t>Antal timer indføres manuelt - i hele timer.</t>
        </r>
        <r>
          <rPr>
            <sz val="9"/>
            <color indexed="81"/>
            <rFont val="Tahoma"/>
            <family val="2"/>
          </rPr>
          <t xml:space="preserve">
</t>
        </r>
      </text>
    </comment>
    <comment ref="AJ2" authorId="0" shapeId="0" xr:uid="{8569A1EB-F781-485C-B4F0-18DBDCFBDACB}">
      <text>
        <r>
          <rPr>
            <b/>
            <sz val="9"/>
            <color indexed="81"/>
            <rFont val="Tahoma"/>
            <family val="2"/>
          </rPr>
          <t>Antal timer indføres manuelt - i hele timer.</t>
        </r>
        <r>
          <rPr>
            <sz val="9"/>
            <color indexed="81"/>
            <rFont val="Tahoma"/>
            <family val="2"/>
          </rPr>
          <t xml:space="preserve">
</t>
        </r>
      </text>
    </comment>
    <comment ref="AM2" authorId="0" shapeId="0" xr:uid="{FE8569A8-0164-40E5-A463-3B26C4D49FA5}">
      <text>
        <r>
          <rPr>
            <b/>
            <sz val="9"/>
            <color indexed="81"/>
            <rFont val="Tahoma"/>
            <family val="2"/>
          </rPr>
          <t>Antal timer indføres manuelt - i hele timer.</t>
        </r>
        <r>
          <rPr>
            <sz val="9"/>
            <color indexed="81"/>
            <rFont val="Tahoma"/>
            <family val="2"/>
          </rPr>
          <t xml:space="preserve">
</t>
        </r>
      </text>
    </comment>
    <comment ref="A53" authorId="0" shapeId="0" xr:uid="{BEE83E49-A7EC-4B62-A73C-110ACF791B14}">
      <text>
        <r>
          <rPr>
            <b/>
            <sz val="9"/>
            <color indexed="81"/>
            <rFont val="Tahoma"/>
            <family val="2"/>
          </rPr>
          <t xml:space="preserve">Både angivelser af fag/opgaver og klasse-betegnelser kan justeres, så det passer med skolens betegnelser og behov.
Dette gøres ved at erstatte indhold i celler/eller slette indhold.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B48" authorId="0" shapeId="0" xr:uid="{473845C8-6A12-476F-9483-A36CA1C450BC}">
      <text>
        <r>
          <rPr>
            <sz val="9"/>
            <color indexed="81"/>
            <rFont val="Tahoma"/>
            <family val="2"/>
          </rPr>
          <t xml:space="preserve">Data indtastes
</t>
        </r>
      </text>
    </comment>
    <comment ref="B49" authorId="0" shapeId="0" xr:uid="{25F88631-40EE-4982-9E9E-1FE2CDD849F4}">
      <text>
        <r>
          <rPr>
            <sz val="9"/>
            <color indexed="81"/>
            <rFont val="Tahoma"/>
            <family val="2"/>
          </rPr>
          <t>Data indtastes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2F1E3A35-62C2-408C-9316-CC4BC777301D}">
      <text>
        <r>
          <rPr>
            <b/>
            <sz val="9"/>
            <color indexed="81"/>
            <rFont val="Tahoma"/>
            <family val="2"/>
          </rPr>
          <t>Her anføres medarbejderens aftalte ansættelsesgrad for perioden.</t>
        </r>
        <r>
          <rPr>
            <sz val="9"/>
            <color indexed="81"/>
            <rFont val="Tahoma"/>
            <family val="2"/>
          </rPr>
          <t xml:space="preserve">
</t>
        </r>
      </text>
    </comment>
    <comment ref="M6" authorId="0" shapeId="0" xr:uid="{EC9FE467-0E40-464E-9DB7-A5817F112802}">
      <text>
        <r>
          <rPr>
            <sz val="9"/>
            <color indexed="81"/>
            <rFont val="Tahoma"/>
            <family val="2"/>
          </rPr>
          <t xml:space="preserve">Antal arbejdsdage er alle dage i året fratrukket </t>
        </r>
        <r>
          <rPr>
            <b/>
            <sz val="9"/>
            <color indexed="81"/>
            <rFont val="Tahoma"/>
            <family val="2"/>
          </rPr>
          <t>ferie</t>
        </r>
        <r>
          <rPr>
            <sz val="9"/>
            <color indexed="81"/>
            <rFont val="Tahoma"/>
            <family val="2"/>
          </rPr>
          <t xml:space="preserve"> og </t>
        </r>
        <r>
          <rPr>
            <b/>
            <sz val="9"/>
            <color indexed="81"/>
            <rFont val="Tahoma"/>
            <family val="2"/>
          </rPr>
          <t>helligdage.</t>
        </r>
        <r>
          <rPr>
            <sz val="9"/>
            <color indexed="81"/>
            <rFont val="Tahoma"/>
            <family val="2"/>
          </rPr>
          <t xml:space="preserve"> 
Altså inkl. pædagogiske dage og selvtilrettelagte forberedelsesdage, samt '0-dage'
</t>
        </r>
      </text>
    </comment>
    <comment ref="N6" authorId="0" shapeId="0" xr:uid="{1415E905-5114-4D2B-BAD8-0CDEDBC409FB}">
      <text>
        <r>
          <rPr>
            <b/>
            <sz val="9"/>
            <color indexed="81"/>
            <rFont val="Tahoma"/>
            <family val="2"/>
          </rPr>
          <t xml:space="preserve">Antal fremmødedage er lig: </t>
        </r>
        <r>
          <rPr>
            <u/>
            <sz val="9"/>
            <color indexed="81"/>
            <rFont val="Tahoma"/>
            <family val="2"/>
          </rPr>
          <t>Antal arbejdsdage</t>
        </r>
        <r>
          <rPr>
            <sz val="9"/>
            <color indexed="81"/>
            <rFont val="Tahoma"/>
            <family val="2"/>
          </rPr>
          <t xml:space="preserve"> i perioden fratrukket "0-dage"/selvtilrettelagte dage men inkl. pædagogiske dage og forberedelsesdage, uanset om disse foregår på skolen eller privat.</t>
        </r>
      </text>
    </comment>
    <comment ref="F25" authorId="0" shapeId="0" xr:uid="{950BB1E8-BF9B-4EEB-875F-B434AE0BC46A}">
      <text>
        <r>
          <rPr>
            <b/>
            <sz val="9"/>
            <color indexed="81"/>
            <rFont val="Tahoma"/>
            <family val="2"/>
          </rPr>
          <t xml:space="preserve">Antal af lektioner anføres (1 lektion = 45 minutter)
Angivelsen anføres for hele normperiode.
Er der et fast ugentligt/antal lektioner til det enkelte fag, kan man skrive:
A) 'Antal lektioner' * 'Uger med undervisning i normperioden' 
</t>
        </r>
        <r>
          <rPr>
            <b/>
            <u/>
            <sz val="9"/>
            <color indexed="81"/>
            <rFont val="Tahoma"/>
            <family val="2"/>
          </rPr>
          <t>3 * 40 =120.</t>
        </r>
        <r>
          <rPr>
            <sz val="9"/>
            <color indexed="81"/>
            <rFont val="Tahoma"/>
            <family val="2"/>
          </rPr>
          <t xml:space="preserve">
</t>
        </r>
      </text>
    </comment>
    <comment ref="H25" authorId="0" shapeId="0" xr:uid="{12314F64-4375-4290-93B7-05E6D71F2C3A}">
      <text>
        <r>
          <rPr>
            <b/>
            <sz val="9"/>
            <color indexed="81"/>
            <rFont val="Tahoma"/>
            <family val="2"/>
          </rPr>
          <t>'Klokketimer' er lektioner omregnet til hele timer: 1 lektion = 0,45 klokketime</t>
        </r>
      </text>
    </comment>
    <comment ref="I25" authorId="0" shapeId="0" xr:uid="{FAD165AD-62CF-4DAE-9835-2429BF94BFCE}">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DBE6FA1C-DEE7-4450-BE58-EC3C43D470B2}">
      <text>
        <r>
          <rPr>
            <b/>
            <sz val="9"/>
            <color indexed="81"/>
            <rFont val="Tahoma"/>
            <family val="2"/>
          </rPr>
          <t xml:space="preserve">Her skrives evt. årlig norm for fuldtidsmedarbejdere. </t>
        </r>
      </text>
    </comment>
    <comment ref="K44" authorId="0" shapeId="0" xr:uid="{BDF080AD-F0E2-42BD-A09F-21C9E7D909F6}">
      <text>
        <r>
          <rPr>
            <b/>
            <sz val="9"/>
            <color indexed="81"/>
            <rFont val="Tahoma"/>
            <family val="2"/>
          </rPr>
          <t>Angivelser i  kolonne med afsæt i norm for fuldtidsansat; bemærk periodelængde og ansættelsesgrad.</t>
        </r>
        <r>
          <rPr>
            <sz val="9"/>
            <color indexed="81"/>
            <rFont val="Tahoma"/>
            <family val="2"/>
          </rPr>
          <t xml:space="preserve">  
</t>
        </r>
      </text>
    </comment>
    <comment ref="E68" authorId="0" shapeId="0" xr:uid="{BA4BABF4-786A-4867-A192-811B68AABEFE}">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D4CAE73C-E3DB-4B84-9270-381D7D2E3D54}">
      <text>
        <r>
          <rPr>
            <b/>
            <sz val="9"/>
            <color indexed="81"/>
            <rFont val="Tahoma"/>
            <family val="2"/>
          </rPr>
          <t>Her anføres medarbejderens aftalte ansættelsesgrad for perioden.</t>
        </r>
        <r>
          <rPr>
            <sz val="9"/>
            <color indexed="81"/>
            <rFont val="Tahoma"/>
            <family val="2"/>
          </rPr>
          <t xml:space="preserve">
</t>
        </r>
      </text>
    </comment>
    <comment ref="N6" authorId="0" shapeId="0" xr:uid="{7031FDFA-CA88-49C5-A7D6-4B85FA87F805}">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1B384FE5-F41F-4DE7-8020-3BB65894D0B7}">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B9F9F13A-57F2-4C90-88DF-9E61D5479989}">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2D892F34-B87D-42D2-A114-5F73AF91ECDA}">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6071C4A2-8137-4C43-BC61-5DB83ABA9BD0}">
      <text>
        <r>
          <rPr>
            <b/>
            <sz val="9"/>
            <color indexed="81"/>
            <rFont val="Tahoma"/>
            <family val="2"/>
          </rPr>
          <t>Her skrives evt. årlig norm for fuldtidsmedarbejdere. Angivelser i næste kolonne med afsæt heri.</t>
        </r>
      </text>
    </comment>
    <comment ref="E68" authorId="0" shapeId="0" xr:uid="{B91D6152-4E07-406B-B2C0-9665E95C41FA}">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47E6D626-7605-4365-AE63-1FA4957AD7AA}">
      <text>
        <r>
          <rPr>
            <b/>
            <sz val="9"/>
            <color indexed="81"/>
            <rFont val="Tahoma"/>
            <family val="2"/>
          </rPr>
          <t>Her anføres medarbejderens aftalte ansættelsesgrad for perioden.</t>
        </r>
        <r>
          <rPr>
            <sz val="9"/>
            <color indexed="81"/>
            <rFont val="Tahoma"/>
            <family val="2"/>
          </rPr>
          <t xml:space="preserve">
</t>
        </r>
      </text>
    </comment>
    <comment ref="N6" authorId="0" shapeId="0" xr:uid="{7503064D-1850-4E81-A19D-E6D80BFECE80}">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r>
          <rPr>
            <b/>
            <sz val="9"/>
            <color indexed="81"/>
            <rFont val="Tahoma"/>
            <family val="2"/>
          </rPr>
          <t>.</t>
        </r>
      </text>
    </comment>
    <comment ref="F25" authorId="0" shapeId="0" xr:uid="{EB655694-5000-461B-BBB3-3B5441D6F58D}">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E50FD8A4-F235-44AA-9CEF-823EF09FDFA6}">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8016A91F-637E-4001-B1DC-102C6F3C797F}">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095CD4DA-9395-4EE2-9E41-DC345BD0B91E}">
      <text>
        <r>
          <rPr>
            <b/>
            <sz val="9"/>
            <color indexed="81"/>
            <rFont val="Tahoma"/>
            <family val="2"/>
          </rPr>
          <t>Her skrives evt. årlig norm for fuldtidsmedarbejdere. Angivelser i næste kolonne med afsæt heri.</t>
        </r>
      </text>
    </comment>
    <comment ref="E68" authorId="0" shapeId="0" xr:uid="{8C4852A8-F1B6-4F1D-A218-8DE4295FF75E}">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8FFB4164-6B69-4D0C-AE96-27EB060CBFFF}">
      <text>
        <r>
          <rPr>
            <b/>
            <sz val="9"/>
            <color indexed="81"/>
            <rFont val="Tahoma"/>
            <family val="2"/>
          </rPr>
          <t>Her anføres medarbejderens aftalte ansættelsesgrad for perioden.</t>
        </r>
        <r>
          <rPr>
            <sz val="9"/>
            <color indexed="81"/>
            <rFont val="Tahoma"/>
            <family val="2"/>
          </rPr>
          <t xml:space="preserve">
</t>
        </r>
      </text>
    </comment>
    <comment ref="N6" authorId="0" shapeId="0" xr:uid="{B8F170F3-53F8-4F64-B61A-F3BF22DB0ACB}">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C13C6090-CC3E-4F9D-9E8C-5C2C494549FF}">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5BA4B965-BD46-4346-A285-1B92509E8859}">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241109A2-5DFF-476D-8DFD-BE23FAB76111}">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26C68E32-A591-44C2-8117-132CF035ED7E}">
      <text>
        <r>
          <rPr>
            <b/>
            <sz val="9"/>
            <color indexed="81"/>
            <rFont val="Tahoma"/>
            <family val="2"/>
          </rPr>
          <t>Her skrives evt. årlig norm for fuldtidsmedarbejdere. Angivelser i næste kolonne med afsæt heri.</t>
        </r>
      </text>
    </comment>
    <comment ref="E68" authorId="0" shapeId="0" xr:uid="{5518BACA-61CD-45F2-8CC7-98220785473F}">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AC6ED793-BD4A-4F9F-90BE-2C71B4CD74B6}">
      <text>
        <r>
          <rPr>
            <b/>
            <sz val="9"/>
            <color indexed="81"/>
            <rFont val="Tahoma"/>
            <family val="2"/>
          </rPr>
          <t>Her anføres medarbejderens aftalte ansættelsesgrad for perioden.</t>
        </r>
        <r>
          <rPr>
            <sz val="9"/>
            <color indexed="81"/>
            <rFont val="Tahoma"/>
            <family val="2"/>
          </rPr>
          <t xml:space="preserve">
</t>
        </r>
      </text>
    </comment>
    <comment ref="N6" authorId="0" shapeId="0" xr:uid="{A472D984-ECA9-4745-A220-3E79C3B37052}">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4F54AA29-2634-4488-98D1-837CF1476BF7}">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r>
          <rPr>
            <sz val="9"/>
            <color indexed="81"/>
            <rFont val="Tahoma"/>
            <family val="2"/>
          </rPr>
          <t xml:space="preserve">
</t>
        </r>
      </text>
    </comment>
    <comment ref="H25" authorId="0" shapeId="0" xr:uid="{D932D3F4-30E9-489A-BCB2-B3A528A79167}">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A01EE85A-CF09-4872-9842-183C207480C2}">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4AC0FEA0-833F-4192-8743-051B873E7054}">
      <text>
        <r>
          <rPr>
            <b/>
            <sz val="9"/>
            <color indexed="81"/>
            <rFont val="Tahoma"/>
            <family val="2"/>
          </rPr>
          <t>Her skrives evt. årlig norm for fuldtidsmedarbejdere. Angivelser i næste kolonne med afsæt heri.</t>
        </r>
      </text>
    </comment>
    <comment ref="E68" authorId="0" shapeId="0" xr:uid="{35C91B29-CD76-41CD-A420-DB305D864377}">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Niels Strunge</author>
  </authors>
  <commentList>
    <comment ref="J6" authorId="0" shapeId="0" xr:uid="{8556134F-452A-413E-AD8D-971502E0D1BA}">
      <text>
        <r>
          <rPr>
            <b/>
            <sz val="9"/>
            <color indexed="81"/>
            <rFont val="Tahoma"/>
            <family val="2"/>
          </rPr>
          <t>Her anføres medarbejderens aftalte ansættelsesgrad for perioden.</t>
        </r>
        <r>
          <rPr>
            <sz val="9"/>
            <color indexed="81"/>
            <rFont val="Tahoma"/>
            <family val="2"/>
          </rPr>
          <t xml:space="preserve">
</t>
        </r>
      </text>
    </comment>
    <comment ref="N6" authorId="0" shapeId="0" xr:uid="{93BEA576-BF98-4093-8DFA-60BC84714390}">
      <text>
        <r>
          <rPr>
            <b/>
            <sz val="9"/>
            <color indexed="81"/>
            <rFont val="Tahoma"/>
            <family val="2"/>
          </rPr>
          <t xml:space="preserve">Antal fremmødedage er lig: </t>
        </r>
        <r>
          <rPr>
            <sz val="9"/>
            <color indexed="81"/>
            <rFont val="Tahoma"/>
            <family val="2"/>
          </rPr>
          <t>Antal arbejdsdage i perioden fratrukket "0-dage"/selvtilrettelagte dage men inkl. pædagogiske dage og forberedelsesdage, uanset om disse foregår på skolen eller privat.</t>
        </r>
      </text>
    </comment>
    <comment ref="F25" authorId="0" shapeId="0" xr:uid="{C51A436E-8CAD-4BC9-AB2B-6DA29E5B3E36}">
      <text>
        <r>
          <rPr>
            <b/>
            <sz val="9"/>
            <color indexed="81"/>
            <rFont val="Tahoma"/>
            <family val="2"/>
          </rPr>
          <t>Antal af lektioner anføres (1 lektion = 45 minutter)
Angivelsen anføres for hele normperiode.
Er der et fast ugentligt/antal lektioner til det enkelte fag, kan man skrive:
A) 'Antal lektioner' * 'Uger med undervisning i normperioden' 
3 * 40 =120.</t>
        </r>
      </text>
    </comment>
    <comment ref="H25" authorId="0" shapeId="0" xr:uid="{6E1283BC-D904-4B7C-83C1-45B2936ACEDA}">
      <text>
        <r>
          <rPr>
            <b/>
            <sz val="9"/>
            <color indexed="81"/>
            <rFont val="Tahoma"/>
            <family val="2"/>
          </rPr>
          <t>'Klokketimer' er lektioner omregnet til hele timer: 1 lektion = 0,45 klokketime</t>
        </r>
        <r>
          <rPr>
            <sz val="9"/>
            <color indexed="81"/>
            <rFont val="Tahoma"/>
            <family val="2"/>
          </rPr>
          <t xml:space="preserve">
</t>
        </r>
      </text>
    </comment>
    <comment ref="I25" authorId="0" shapeId="0" xr:uid="{A1469F52-086C-4AF7-BE08-176B5CED8107}">
      <text>
        <r>
          <rPr>
            <b/>
            <sz val="9"/>
            <color indexed="81"/>
            <rFont val="Tahoma"/>
            <family val="2"/>
          </rPr>
          <t xml:space="preserve">Indsæt 'FAKTOR FOR FORBEREDELSE' i denne kolonne.
På forespørgsel fra flere skoler er </t>
        </r>
        <r>
          <rPr>
            <b/>
            <u/>
            <sz val="9"/>
            <color indexed="81"/>
            <rFont val="Tahoma"/>
            <family val="2"/>
          </rPr>
          <t>forberedelsesfaktoren</t>
        </r>
        <r>
          <rPr>
            <b/>
            <sz val="9"/>
            <color indexed="81"/>
            <rFont val="Tahoma"/>
            <family val="2"/>
          </rPr>
          <t xml:space="preserve"> gjort flexibel. Og den skal derfor anføres ud for hver enkelt lektionsaktivitet, der angives. 
</t>
        </r>
        <r>
          <rPr>
            <sz val="9"/>
            <color indexed="81"/>
            <rFont val="Tahoma"/>
            <family val="2"/>
          </rPr>
          <t xml:space="preserve">
</t>
        </r>
      </text>
    </comment>
    <comment ref="J44" authorId="0" shapeId="0" xr:uid="{B42B0EE4-3569-4DBC-9223-043C38DAF8CE}">
      <text>
        <r>
          <rPr>
            <b/>
            <sz val="9"/>
            <color indexed="81"/>
            <rFont val="Tahoma"/>
            <family val="2"/>
          </rPr>
          <t>Her skrives evt. årlig norm for fuldtidsmedarbejdere. Angivelser i næste kolonne med afsæt heri.</t>
        </r>
      </text>
    </comment>
    <comment ref="E68" authorId="0" shapeId="0" xr:uid="{8F027BE3-F8A2-4B26-9EFE-32602D5C969E}">
      <text>
        <r>
          <rPr>
            <b/>
            <sz val="9"/>
            <color indexed="81"/>
            <rFont val="Tahoma"/>
            <family val="2"/>
          </rPr>
          <t xml:space="preserve">Her kan der indsættes timer, som </t>
        </r>
        <r>
          <rPr>
            <b/>
            <u/>
            <sz val="9"/>
            <color indexed="81"/>
            <rFont val="Tahoma"/>
            <family val="2"/>
          </rPr>
          <t>endnu ikke</t>
        </r>
        <r>
          <rPr>
            <b/>
            <sz val="9"/>
            <color indexed="81"/>
            <rFont val="Tahoma"/>
            <family val="2"/>
          </rPr>
          <t xml:space="preserve"> er aftalt/allokeret til arbejdsopaver.
HUSK: At nedskrive "puljen", når opgaver fastlægges og timer flyttes!</t>
        </r>
        <r>
          <rPr>
            <sz val="9"/>
            <color indexed="81"/>
            <rFont val="Tahoma"/>
            <family val="2"/>
          </rPr>
          <t xml:space="preserve">
</t>
        </r>
      </text>
    </comment>
  </commentList>
</comments>
</file>

<file path=xl/sharedStrings.xml><?xml version="1.0" encoding="utf-8"?>
<sst xmlns="http://schemas.openxmlformats.org/spreadsheetml/2006/main" count="4039" uniqueCount="422">
  <si>
    <t>Navn</t>
  </si>
  <si>
    <t>Ans. grad</t>
  </si>
  <si>
    <t>Årsnorm</t>
  </si>
  <si>
    <t>4. Fravær</t>
  </si>
  <si>
    <t>5. Kompetenceudvikling og efteruddannelse</t>
  </si>
  <si>
    <t>6. Eksamen/Prøver</t>
  </si>
  <si>
    <t>7. Censorater</t>
  </si>
  <si>
    <t>8. Test</t>
  </si>
  <si>
    <t>9. Studieservice</t>
  </si>
  <si>
    <t>Fra</t>
  </si>
  <si>
    <t>Til</t>
  </si>
  <si>
    <t>Ferie</t>
  </si>
  <si>
    <t>Periode 1</t>
  </si>
  <si>
    <t>Periode 2</t>
  </si>
  <si>
    <t>Periode 3</t>
  </si>
  <si>
    <t>Periode 4</t>
  </si>
  <si>
    <t>Timer</t>
  </si>
  <si>
    <t>Hold ID</t>
  </si>
  <si>
    <t>Fag</t>
  </si>
  <si>
    <t>Holdfaktor</t>
  </si>
  <si>
    <t>Klokketimer</t>
  </si>
  <si>
    <t>Total timer</t>
  </si>
  <si>
    <t>Note</t>
  </si>
  <si>
    <t>Kommentarer</t>
  </si>
  <si>
    <t>Afsatte timer</t>
  </si>
  <si>
    <t>Studievejlederkoordinator</t>
  </si>
  <si>
    <t>Studiemiljøkoordinator</t>
  </si>
  <si>
    <t>Andet</t>
  </si>
  <si>
    <t>Egen og barns sygdom</t>
  </si>
  <si>
    <t>Omsorgsdag</t>
  </si>
  <si>
    <t>Barsel</t>
  </si>
  <si>
    <t>Feriefridage/6.ferieuge</t>
  </si>
  <si>
    <t>Type</t>
  </si>
  <si>
    <t>Strategisk efteruddannelse</t>
  </si>
  <si>
    <t>Faglige kurser</t>
  </si>
  <si>
    <t>Konferencer</t>
  </si>
  <si>
    <t>Interne kurser/møder (pæd./didaktiske/faglige)</t>
  </si>
  <si>
    <t>Pædagogisk kompetenceudvikling</t>
  </si>
  <si>
    <t>Censoropgaver eksternt, dvs. forberedelse, gennemførelse og efterbehandling - pauser samt kørsel indgår i tidsrammen - (beskikket skriftlig censur for AVU + HF aflønnes separat)</t>
  </si>
  <si>
    <t>Alle typer for-melle tests for OBU/ FVU</t>
  </si>
  <si>
    <t>Ordblindetests og rapportskrivning</t>
  </si>
  <si>
    <t>FVU-screening – både læs og matematik</t>
  </si>
  <si>
    <t>IKV (Individuel Kompetence Vurdering)</t>
  </si>
  <si>
    <t>Studievejledning</t>
  </si>
  <si>
    <t>Fælles studieservicemøder</t>
  </si>
  <si>
    <t>Studievejledermøder</t>
  </si>
  <si>
    <t>Studieserviceseminar</t>
  </si>
  <si>
    <t>Administrationstid</t>
  </si>
  <si>
    <t>Åbningstid/konfrontationstid</t>
  </si>
  <si>
    <t>Planlagte timer i alt</t>
  </si>
  <si>
    <t>Uddannelse</t>
  </si>
  <si>
    <t>Art</t>
  </si>
  <si>
    <t>6. ferieuge</t>
  </si>
  <si>
    <t>Arbejdsmijørepræsentant</t>
  </si>
  <si>
    <t>Akk. oversigt</t>
  </si>
  <si>
    <t>Over-/undertid       Pl. Timer -&gt; Årsnorm</t>
  </si>
  <si>
    <t>Forberedelse</t>
  </si>
  <si>
    <t>Planlagt arbejdstid i alt</t>
  </si>
  <si>
    <t>Undervisning i alt inkl. forberedelse</t>
  </si>
  <si>
    <t>3. Øvrige opgaver og funktioner</t>
  </si>
  <si>
    <t>4. Reduktioner inkl. sygdom m.v.</t>
  </si>
  <si>
    <t>1.b          FVU-undervisning inkl. forberedelse</t>
  </si>
  <si>
    <t xml:space="preserve">1. a       Dansk-undervisning inkl. for-beredelse </t>
  </si>
  <si>
    <t>1. Undervisning inkl. forberedelse - i alt</t>
  </si>
  <si>
    <t>Planlagt arbejdstid</t>
  </si>
  <si>
    <t>Over-/undertid årsnorm</t>
  </si>
  <si>
    <t>Ans.grad</t>
  </si>
  <si>
    <t>Dato</t>
  </si>
  <si>
    <t>Senest redigeret af</t>
  </si>
  <si>
    <t>Reg.        Timer i alt</t>
  </si>
  <si>
    <t>Planlagt arb-tid fratrukket registreret arbejdstid</t>
  </si>
  <si>
    <t>DU, Kbh - forb</t>
  </si>
  <si>
    <t>DU, Kbh - ex. forb</t>
  </si>
  <si>
    <t>DU, Ros - ex. Forb</t>
  </si>
  <si>
    <t>DU, Ros - forb</t>
  </si>
  <si>
    <t>DU, Årh - ex. Forb</t>
  </si>
  <si>
    <t>DU, Årh - forb</t>
  </si>
  <si>
    <t>FVU, Kbh - forb</t>
  </si>
  <si>
    <t>FVU, Ros - ex. Forb</t>
  </si>
  <si>
    <t>FVU, Kbh - ex. Forb</t>
  </si>
  <si>
    <t>FVU, Ros - forb</t>
  </si>
  <si>
    <t>Planlagt arbejdstid - samlet</t>
  </si>
  <si>
    <t xml:space="preserve">Planlagt arb-tid fratrukket reg. Arb-tid
Akk. </t>
  </si>
  <si>
    <t>Samlet</t>
  </si>
  <si>
    <t>Norm i perioden</t>
  </si>
  <si>
    <t>Timer i NORM-PERIODEN</t>
  </si>
  <si>
    <t>Nettotimer  til rådighed</t>
  </si>
  <si>
    <t>Skolenavn</t>
  </si>
  <si>
    <t>Skoleleder</t>
  </si>
  <si>
    <t>Opgave-/arbejdstidsoversigt 2022/23</t>
  </si>
  <si>
    <t>Samlet planlagt arbejdstid 2022/23</t>
  </si>
  <si>
    <t>Fag 4</t>
  </si>
  <si>
    <t>Fag 5</t>
  </si>
  <si>
    <t>Fag 6</t>
  </si>
  <si>
    <t>Fag 7</t>
  </si>
  <si>
    <t>Fag 8</t>
  </si>
  <si>
    <t>Fag 9</t>
  </si>
  <si>
    <t>Tillidsrepræsentant</t>
  </si>
  <si>
    <t>Forældremøder og -samtaler o.l.</t>
  </si>
  <si>
    <t>Evt. norm pr. helår</t>
  </si>
  <si>
    <t>Lilleskolefestivalansvarlig</t>
  </si>
  <si>
    <t>Ikke specificeret</t>
  </si>
  <si>
    <t>Undervisning inkl. forberedelse, Nov - Jan</t>
  </si>
  <si>
    <t>Undervisning inkl. forberedelse, Feb - Apr</t>
  </si>
  <si>
    <t>Undervisning inkl. forberedelse, Maj - Jul</t>
  </si>
  <si>
    <t>Undervisning inkl. forberedelse, Aug - Okt</t>
  </si>
  <si>
    <t>Kolonne1</t>
  </si>
  <si>
    <t>Summering af arbejdstid på 3- månders intervaller</t>
  </si>
  <si>
    <t>Planlagt forud for skoleår</t>
  </si>
  <si>
    <t>Status 31. oktober</t>
  </si>
  <si>
    <t>Planlagt arb-tid fratrukket regi streret arb-tid [AG42]</t>
  </si>
  <si>
    <t>Tysk</t>
  </si>
  <si>
    <t>Lærermøde</t>
  </si>
  <si>
    <t>Pauser (½ time pr. dag ved fremmøde på skolen - min. 6 timer)</t>
  </si>
  <si>
    <t>Oversigt for 2022</t>
  </si>
  <si>
    <t>Lektioner i minutter</t>
  </si>
  <si>
    <t>Undervisnin inkl. forberedelse</t>
  </si>
  <si>
    <t>FAKTOR</t>
  </si>
  <si>
    <t>Evt. aftalt ÅRLIG norm ved fuld tid</t>
  </si>
  <si>
    <t xml:space="preserve">Funktioner og faste opgaver efter aftale - inkl. endnu ikke specificerede/allokerede timer i normperioden. </t>
  </si>
  <si>
    <t>3. Andre funktioner - efter aftale</t>
  </si>
  <si>
    <t>Lejrskoler inkl. rådighedstimer</t>
  </si>
  <si>
    <t>1. Undervisning inkl. forberedelse</t>
  </si>
  <si>
    <t>2. Møder og andre opgaver</t>
  </si>
  <si>
    <t>3. 
Andre funktioner - efter aftale
I alt</t>
  </si>
  <si>
    <t>2. 
Møder og andre opgaver
I alt</t>
  </si>
  <si>
    <t>1. Undervisning inkl. forberedelse 
I alt</t>
  </si>
  <si>
    <t>3.  Reg.
Andre funktioner - efter aftale
I alt</t>
  </si>
  <si>
    <t>2. Reg
Møder og andre opgaver
I alt'</t>
  </si>
  <si>
    <t>1.  Reg
 Undervisning inkl. forberedelse               i alt</t>
  </si>
  <si>
    <r>
      <t xml:space="preserve">Samlet oversigt over lærernes timeforbrug - Skriv </t>
    </r>
    <r>
      <rPr>
        <b/>
        <u/>
        <sz val="20"/>
        <color theme="1"/>
        <rFont val="Calibri"/>
        <family val="2"/>
        <scheme val="minor"/>
      </rPr>
      <t>kun</t>
    </r>
    <r>
      <rPr>
        <b/>
        <sz val="20"/>
        <color theme="1"/>
        <rFont val="Calibri"/>
        <family val="2"/>
        <scheme val="minor"/>
      </rPr>
      <t xml:space="preserve"> i hvide felter</t>
    </r>
  </si>
  <si>
    <t>For-beredelse</t>
  </si>
  <si>
    <r>
      <rPr>
        <b/>
        <u/>
        <sz val="12"/>
        <color rgb="FFFFFFFF"/>
        <rFont val="Calibri"/>
        <family val="2"/>
        <scheme val="minor"/>
      </rPr>
      <t xml:space="preserve">
</t>
    </r>
    <r>
      <rPr>
        <b/>
        <sz val="12"/>
        <color indexed="9"/>
        <rFont val="Calibri"/>
        <family val="2"/>
        <scheme val="minor"/>
      </rPr>
      <t>Timer i NORM-PERIODE</t>
    </r>
  </si>
  <si>
    <t>Total 
timer</t>
  </si>
  <si>
    <t>SAMLET I TIMETAL</t>
  </si>
  <si>
    <t>Antal arbejds-dage</t>
  </si>
  <si>
    <t>Norm
timer/
periode</t>
  </si>
  <si>
    <t>Hellig-
dage</t>
  </si>
  <si>
    <t>Fag 1</t>
  </si>
  <si>
    <t>Fag 2</t>
  </si>
  <si>
    <t>Fag 3</t>
  </si>
  <si>
    <t>Arb-timer</t>
  </si>
  <si>
    <t>sss</t>
  </si>
  <si>
    <t>Arbejdsoverblik 2022/2023</t>
  </si>
  <si>
    <t>Arbejdstid i undervisningsuger
EKS.</t>
  </si>
  <si>
    <t>Timetal</t>
  </si>
  <si>
    <t>Undervisning i timer</t>
  </si>
  <si>
    <t>Total:</t>
  </si>
  <si>
    <t>Forberedelse i timer</t>
  </si>
  <si>
    <t>Tilsyn/pause/øvrig tid</t>
  </si>
  <si>
    <t>Møder/Teams</t>
  </si>
  <si>
    <t>Selvtilrettelagt</t>
  </si>
  <si>
    <t>Mandag</t>
  </si>
  <si>
    <t>Tirsdag</t>
  </si>
  <si>
    <t>Onsdag</t>
  </si>
  <si>
    <t>Torsdag</t>
  </si>
  <si>
    <t>Fredag</t>
  </si>
  <si>
    <t>08.00 - 08.15</t>
  </si>
  <si>
    <t>Øvrig tid/Fremmøde</t>
  </si>
  <si>
    <t>08.15 - 09.00</t>
  </si>
  <si>
    <t>09.00 - 09.45</t>
  </si>
  <si>
    <t>09.45 - 10.15</t>
  </si>
  <si>
    <t>Tilsyn/Pause/Øvrig tid</t>
  </si>
  <si>
    <t>10.15 - 11.00</t>
  </si>
  <si>
    <t>11.00-11.45</t>
  </si>
  <si>
    <t>11.45 - 12.30</t>
  </si>
  <si>
    <t>12.30-13.15</t>
  </si>
  <si>
    <t>13.15-14.00</t>
  </si>
  <si>
    <t>14:00-15:00</t>
  </si>
  <si>
    <t>15.00 -16.00</t>
  </si>
  <si>
    <t>Arbejdstid 
IKKE- undervisningsuger
EKS.</t>
  </si>
  <si>
    <t>Pause/øvrig tid</t>
  </si>
  <si>
    <t>09.00 - 10,00</t>
  </si>
  <si>
    <t>10.00 - 11.00</t>
  </si>
  <si>
    <t>11.00 - 12.00</t>
  </si>
  <si>
    <t>12.00 - 12.30</t>
  </si>
  <si>
    <t>Paus/øvrig tid</t>
  </si>
  <si>
    <t>12.30 - 13.30</t>
  </si>
  <si>
    <t>13.30 - 14.30</t>
  </si>
  <si>
    <t>14.30 - 15.30</t>
  </si>
  <si>
    <t xml:space="preserve">15.30 - </t>
  </si>
  <si>
    <t>Faste opgaver</t>
  </si>
  <si>
    <t>Uddybning</t>
  </si>
  <si>
    <t>Undervisning</t>
  </si>
  <si>
    <t xml:space="preserve">Undervisningstimer tidsplaceres og tilrettelægges af ledelsen. </t>
  </si>
  <si>
    <t>Særlige tema-uger/-forløb</t>
  </si>
  <si>
    <r>
      <t xml:space="preserve">I løbet af de godt 40 undervisningsuger tilrettelægges med et antal </t>
    </r>
    <r>
      <rPr>
        <i/>
        <sz val="11"/>
        <color theme="1"/>
        <rFont val="Calibri"/>
        <family val="2"/>
        <scheme val="minor"/>
      </rPr>
      <t xml:space="preserve">alternative forløb og  aktiviteter. </t>
    </r>
    <r>
      <rPr>
        <sz val="11"/>
        <color theme="1"/>
        <rFont val="Calibri"/>
        <family val="2"/>
        <scheme val="minor"/>
      </rPr>
      <t>Sådanne kan være tema-uger, sportsadage, lilleskolefestival mm.</t>
    </r>
  </si>
  <si>
    <t>Lejrskoler</t>
  </si>
  <si>
    <t>Lejrskole er også en aktivitet. Vil indeholde flere arbejdstimer for involverede. Typisk godt 1 uge/årligt</t>
  </si>
  <si>
    <t>Eksamensafvikling</t>
  </si>
  <si>
    <t>På skoler, som ikke er eksamensfrie, afvikles sådanne. Tid hertil fastlægges af ledelsen</t>
  </si>
  <si>
    <t>Forberedelse kan BÅDE være tidsfastsat af ledelsen OG selvtilrettelagt. Dette aftales på skolen/for den enkelte</t>
  </si>
  <si>
    <t>Tidsfastsættes af ledelse</t>
  </si>
  <si>
    <t>Teams/møder</t>
  </si>
  <si>
    <t>Kan både tidsfastsættes af ledelse og selvtilrettelægges efter aftale. Omfatter forskellige møder og kollektiv forberedelse</t>
  </si>
  <si>
    <t>Andre opgaver</t>
  </si>
  <si>
    <t>Forældremøder/-kontakt</t>
  </si>
  <si>
    <t>Møder tidsfastlægges i teams og aftales med ledelse. Forældrekontakt, -samtaler m.v. foregår i øvrigt ad.hoc.</t>
  </si>
  <si>
    <t>Klassselærer</t>
  </si>
  <si>
    <t>Selvtilrettelægges</t>
  </si>
  <si>
    <t>Funktioner</t>
  </si>
  <si>
    <t>Omfang aftales med ledelse og selvtilrettelægges i øvrigt. Funktioner kan også omfatte TR/AMR</t>
  </si>
  <si>
    <t>Pædagogiske dage</t>
  </si>
  <si>
    <t xml:space="preserve">Et antal årlige dage, tilrettelægges af ledelsen. Er typisk placeret omkring sommrferie og evt. lige efter nytår. </t>
  </si>
  <si>
    <t>Bemærk</t>
  </si>
  <si>
    <t>Undervisningsåret består dels af undervisningsuger (typisk ca. 40 uger) og uger med arbejdstid i øvrigt til møder og forberedelse</t>
  </si>
  <si>
    <t>Undervisningsåret består desuden af en række ferieuger henholdsvis af dage/uger, hvor der på skolen afvikles afspadsering/'NUL'-dage</t>
  </si>
  <si>
    <t>Se kalender-fane</t>
  </si>
  <si>
    <t>2022/2023</t>
  </si>
  <si>
    <t>August</t>
  </si>
  <si>
    <t>September</t>
  </si>
  <si>
    <t>Oktober</t>
  </si>
  <si>
    <t>November</t>
  </si>
  <si>
    <t>December</t>
  </si>
  <si>
    <t>Januar</t>
  </si>
  <si>
    <t/>
  </si>
  <si>
    <t>Nytårsdag</t>
  </si>
  <si>
    <t>Forberedelsesdag</t>
  </si>
  <si>
    <t>1. juledag</t>
  </si>
  <si>
    <t>2. juledag</t>
  </si>
  <si>
    <t>Nytårsaftens dag</t>
  </si>
  <si>
    <t>21 arbejdsdage</t>
  </si>
  <si>
    <t>22 arbejdsdage</t>
  </si>
  <si>
    <t>16 arbejdsdage</t>
  </si>
  <si>
    <t>Februar</t>
  </si>
  <si>
    <t>Marts</t>
  </si>
  <si>
    <t>April</t>
  </si>
  <si>
    <t>Maj</t>
  </si>
  <si>
    <t>Juni</t>
  </si>
  <si>
    <t>Juli</t>
  </si>
  <si>
    <t>Palmesøndag</t>
  </si>
  <si>
    <t>Store Bededag</t>
  </si>
  <si>
    <t>Grundlovsdag</t>
  </si>
  <si>
    <t>Skærtorsdag</t>
  </si>
  <si>
    <t>Langfredag</t>
  </si>
  <si>
    <t>Påskedag</t>
  </si>
  <si>
    <t>2. påskedag</t>
  </si>
  <si>
    <t>Kristi Himmelfart</t>
  </si>
  <si>
    <t>Pinsedag</t>
  </si>
  <si>
    <t>2. pinsedag</t>
  </si>
  <si>
    <t>20 arbejdsdage</t>
  </si>
  <si>
    <t>23 arbejdsdage</t>
  </si>
  <si>
    <t>17 arbejdsdage</t>
  </si>
  <si>
    <t>3 arbejdsdage</t>
  </si>
  <si>
    <t>i alt</t>
  </si>
  <si>
    <t>UNDERVISNING</t>
  </si>
  <si>
    <t>FORBREREDELSE</t>
  </si>
  <si>
    <t>FORBEREDELSE</t>
  </si>
  <si>
    <t>0-1. klasse</t>
  </si>
  <si>
    <t>2-3. klasse</t>
  </si>
  <si>
    <t>4.5. klasse</t>
  </si>
  <si>
    <t>6-7. klasse</t>
  </si>
  <si>
    <t xml:space="preserve">8-9. klasse </t>
  </si>
  <si>
    <t>Klasse/Klynge</t>
  </si>
  <si>
    <t>Fag/Opgaver</t>
  </si>
  <si>
    <t>Dansk</t>
  </si>
  <si>
    <t>Engelsk</t>
  </si>
  <si>
    <t>Matematik</t>
  </si>
  <si>
    <t>Musik</t>
  </si>
  <si>
    <t>Samfundsfag</t>
  </si>
  <si>
    <t>Fransk</t>
  </si>
  <si>
    <t>Historie</t>
  </si>
  <si>
    <t>Kulturfag</t>
  </si>
  <si>
    <t>Klasselærer</t>
  </si>
  <si>
    <t>PPR-ansvarlig</t>
  </si>
  <si>
    <t>SPU-støtte</t>
  </si>
  <si>
    <t>Arbejdsmiljørepræsentant</t>
  </si>
  <si>
    <t>Lejrskole</t>
  </si>
  <si>
    <t>Egen Forberedelse</t>
  </si>
  <si>
    <t>Fælles Forberedelse</t>
  </si>
  <si>
    <t xml:space="preserve">Øvrig tid </t>
  </si>
  <si>
    <t>Udispo-neret 
tid</t>
  </si>
  <si>
    <t>Initialer</t>
  </si>
  <si>
    <t xml:space="preserve"> </t>
  </si>
  <si>
    <t>Undervisning/Opgave - ALLE</t>
  </si>
  <si>
    <t>Timer i alt</t>
  </si>
  <si>
    <t>Børne-
gruppe</t>
  </si>
  <si>
    <t xml:space="preserve">Undervisningstimer tidsplaceres og fordeles af ledelsen. </t>
  </si>
  <si>
    <t xml:space="preserve">Forberedelse kan BÅDE være tidsfastsat af ledelsen OG selvtilrettelagt. Kan være fast timetal eller en faktor beregnet i forhold til omfang af undervisning. Faktor kan være fast på tværs af fag og anciennitet eller variabel.  </t>
  </si>
  <si>
    <t xml:space="preserve">Excel-arket er et værktøj til, som skolen kan anvende i etablering af overblik over opgaver og arbejdstidstilrettelæggelse for lærerne; som kollektiv og individuelt. Arket er flexibelt og muliggør tilpasning til de lokale behov. Skolen kan vælge at anvende alle eller dele af dets faciliteter, ligesom skolen kan vælge at programmere videre i arket på basis af det foreliggende udgangspunkt. </t>
  </si>
  <si>
    <t>Indsæt navn</t>
  </si>
  <si>
    <t>Indsæt dato</t>
  </si>
  <si>
    <t xml:space="preserve">PPR-ansvarlig </t>
  </si>
  <si>
    <t xml:space="preserve">1.Undervisning inkl. forberedelse  </t>
  </si>
  <si>
    <t xml:space="preserve">2. </t>
  </si>
  <si>
    <t xml:space="preserve">Møder og andre ikke-faste opgaver (lærermøder, forældremøder team-forberedelse, øvrig tid o.l )- ink. pauser. </t>
  </si>
  <si>
    <t>Møder og andre opgaver Nov - Jan</t>
  </si>
  <si>
    <t>Møder og andre opgaver
 Aug - Okt</t>
  </si>
  <si>
    <t>Møder og andre opgaver
 Feb - Apr</t>
  </si>
  <si>
    <t>Møder og andre opgaver
 Maj - Jul</t>
  </si>
  <si>
    <t>Andre funktioner efter aftale
Aug - Okt</t>
  </si>
  <si>
    <t>Andre funktioner efter aftale
Nov - Jan</t>
  </si>
  <si>
    <t>Andre funktioner efter aftale
Feb - Apr</t>
  </si>
  <si>
    <t>Andre funktioner efter aftale
Maj - Jul</t>
  </si>
  <si>
    <r>
      <t xml:space="preserve">Arbejdstid i undervisningsuger
</t>
    </r>
    <r>
      <rPr>
        <b/>
        <u/>
        <sz val="11"/>
        <color theme="1"/>
        <rFont val="Calibri"/>
        <family val="2"/>
        <scheme val="minor"/>
      </rPr>
      <t>EKS.</t>
    </r>
  </si>
  <si>
    <r>
      <t xml:space="preserve">Arbejdstid 
IKKE- undervisningsuger
</t>
    </r>
    <r>
      <rPr>
        <b/>
        <u/>
        <sz val="11"/>
        <color theme="1"/>
        <rFont val="Calibri"/>
        <family val="2"/>
        <scheme val="minor"/>
      </rPr>
      <t>EKS.</t>
    </r>
  </si>
  <si>
    <t>Lejrskole er også en aktivitet. Vil indeholde flere arbejdstimer for involverede. Udgør ofte godt 1 uge/årligt</t>
  </si>
  <si>
    <t xml:space="preserve">Undervisningsåret består desuden af en række ferieuger henholdsvis af dage/uger, hvor der på skolen ofte anvendes betegnelsen </t>
  </si>
  <si>
    <t>selvtilrettelagt arbejdstid/'NUL'-dage</t>
  </si>
  <si>
    <t xml:space="preserve">Sekretariatet står til rådighed med rådgivning. Arket vil løbende blive opdateret i formatet, som findes på hjemmesiden. </t>
  </si>
  <si>
    <t>Intro til excel-arket</t>
  </si>
  <si>
    <r>
      <t>v</t>
    </r>
    <r>
      <rPr>
        <sz val="7"/>
        <color theme="1"/>
        <rFont val="Times New Roman"/>
        <family val="1"/>
      </rPr>
      <t xml:space="preserve">  </t>
    </r>
    <r>
      <rPr>
        <b/>
        <sz val="11"/>
        <color theme="1"/>
        <rFont val="Calibri"/>
        <family val="2"/>
        <scheme val="minor"/>
      </rPr>
      <t>Forside (aktuelle faneblad) med introduktion og overblik.</t>
    </r>
  </si>
  <si>
    <r>
      <t>§</t>
    </r>
    <r>
      <rPr>
        <sz val="7"/>
        <color theme="1"/>
        <rFont val="Times New Roman"/>
        <family val="1"/>
      </rPr>
      <t xml:space="preserve">  </t>
    </r>
    <r>
      <rPr>
        <sz val="11"/>
        <color theme="1"/>
        <rFont val="Calibri"/>
        <family val="2"/>
        <scheme val="minor"/>
      </rPr>
      <t>Forberedelses-faktor angives. Denne kan angives individuelt og/eller per. undervisningsfag; kan også angives med værdien 0. Arket regner selv om til arbejdstid i ’klokke-timer’.</t>
    </r>
  </si>
  <si>
    <r>
      <t>§</t>
    </r>
    <r>
      <rPr>
        <sz val="7"/>
        <color theme="1"/>
        <rFont val="Times New Roman"/>
        <family val="1"/>
      </rPr>
      <t xml:space="preserve">  </t>
    </r>
    <r>
      <rPr>
        <sz val="11"/>
        <color theme="1"/>
        <rFont val="Calibri"/>
        <family val="2"/>
        <scheme val="minor"/>
      </rPr>
      <t>Her angives møder af forskellig art, ikke-faste opgaver men opgaver som falder hen over året (eks. studieture og lejrskoler, fælles årsforberedelse m.v.). Findes en aftalt årsnorm for fuldtidsansatte, kan den indsættes i blå kolonne J, og det nøjagtige antal timer for den enkelte angives i hvid kolonne K.</t>
    </r>
  </si>
  <si>
    <r>
      <t>§</t>
    </r>
    <r>
      <rPr>
        <sz val="7"/>
        <color theme="1"/>
        <rFont val="Times New Roman"/>
        <family val="1"/>
      </rPr>
      <t xml:space="preserve">  </t>
    </r>
    <r>
      <rPr>
        <sz val="11"/>
        <color theme="1"/>
        <rFont val="Calibri"/>
        <family val="2"/>
        <scheme val="minor"/>
      </rPr>
      <t>Her angives funktioner/faste opgaver (eks. funktioner som tillidsrepræsentant, arbejdsmiljørepræsentant, festivalansvarlig, PPR-ansvarlig m.v.). Er der aftalt en fast årsnorm, anføres denne i grøn kolonne J, og det nøjagtige antal timer for medarbejderen (eks. ved kortere periode en et år) angives i hvid kolonne K.</t>
    </r>
  </si>
  <si>
    <r>
      <t>§</t>
    </r>
    <r>
      <rPr>
        <sz val="7"/>
        <color theme="1"/>
        <rFont val="Times New Roman"/>
        <family val="1"/>
      </rPr>
      <t xml:space="preserve">  </t>
    </r>
    <r>
      <rPr>
        <sz val="11"/>
        <color theme="1"/>
        <rFont val="Calibri"/>
        <family val="2"/>
        <scheme val="minor"/>
      </rPr>
      <t xml:space="preserve">Under denne kategori kan ledelsen også indsætte ’ikke-specificerede eller planlagte timer’. Gøres dette, skal man huske at nedskrive denne </t>
    </r>
    <r>
      <rPr>
        <i/>
        <sz val="11"/>
        <color theme="1"/>
        <rFont val="Calibri"/>
        <family val="2"/>
        <scheme val="minor"/>
      </rPr>
      <t>pulje</t>
    </r>
    <r>
      <rPr>
        <sz val="11"/>
        <color theme="1"/>
        <rFont val="Calibri"/>
        <family val="2"/>
        <scheme val="minor"/>
      </rPr>
      <t xml:space="preserve">, når timerne allokeres til opgaver/undervisning. </t>
    </r>
  </si>
  <si>
    <r>
      <t>v</t>
    </r>
    <r>
      <rPr>
        <sz val="7"/>
        <color theme="1"/>
        <rFont val="Times New Roman"/>
        <family val="1"/>
      </rPr>
      <t xml:space="preserve">  </t>
    </r>
    <r>
      <rPr>
        <b/>
        <sz val="11"/>
        <color theme="1"/>
        <rFont val="Calibri"/>
        <family val="2"/>
        <scheme val="minor"/>
      </rPr>
      <t>Skemaskabelon - Individuel</t>
    </r>
  </si>
  <si>
    <r>
      <t>Ø</t>
    </r>
    <r>
      <rPr>
        <sz val="7"/>
        <color theme="1"/>
        <rFont val="Times New Roman"/>
        <family val="1"/>
      </rPr>
      <t xml:space="preserve">  </t>
    </r>
    <r>
      <rPr>
        <sz val="11"/>
        <color theme="1"/>
        <rFont val="Calibri"/>
        <family val="2"/>
        <scheme val="minor"/>
      </rPr>
      <t xml:space="preserve">Faneblad, hvor skolelederen kan angive (et eksempel på) den enkelte medarbejders ugeskema i undervisningsuger og evt. kan man også angive (et eksempel på) arbejdsuger, når der ikke er undervisning. Dette kan man anføre som enten ”bindende” eller ”illustrativ” overblik. </t>
    </r>
  </si>
  <si>
    <r>
      <t>Ø</t>
    </r>
    <r>
      <rPr>
        <sz val="7"/>
        <color theme="1"/>
        <rFont val="Times New Roman"/>
        <family val="1"/>
      </rPr>
      <t xml:space="preserve">  </t>
    </r>
    <r>
      <rPr>
        <sz val="11"/>
        <color theme="1"/>
        <rFont val="Calibri"/>
        <family val="2"/>
        <scheme val="minor"/>
      </rPr>
      <t xml:space="preserve">Underneden kan man anføre eksempler på ’faste’ og ’andre’ opgaver. </t>
    </r>
  </si>
  <si>
    <r>
      <t>v</t>
    </r>
    <r>
      <rPr>
        <sz val="7"/>
        <color theme="1"/>
        <rFont val="Times New Roman"/>
        <family val="1"/>
      </rPr>
      <t xml:space="preserve">  </t>
    </r>
    <r>
      <rPr>
        <b/>
        <sz val="11"/>
        <color theme="1"/>
        <rFont val="Calibri"/>
        <family val="2"/>
        <scheme val="minor"/>
      </rPr>
      <t>Årskalender 22/23</t>
    </r>
  </si>
  <si>
    <r>
      <t>Ø</t>
    </r>
    <r>
      <rPr>
        <sz val="7"/>
        <color theme="1"/>
        <rFont val="Times New Roman"/>
        <family val="1"/>
      </rPr>
      <t xml:space="preserve">  </t>
    </r>
    <r>
      <rPr>
        <sz val="11"/>
        <color theme="1"/>
        <rFont val="Calibri"/>
        <family val="2"/>
        <scheme val="minor"/>
      </rPr>
      <t xml:space="preserve">Faneblad med årskalender for undervisningsåret 22/23. Er præ-defineret med </t>
    </r>
    <r>
      <rPr>
        <i/>
        <sz val="11"/>
        <color theme="1"/>
        <rFont val="Calibri"/>
        <family val="2"/>
        <scheme val="minor"/>
      </rPr>
      <t xml:space="preserve">mulige </t>
    </r>
    <r>
      <rPr>
        <sz val="11"/>
        <color theme="1"/>
        <rFont val="Calibri"/>
        <family val="2"/>
        <scheme val="minor"/>
      </rPr>
      <t xml:space="preserve">’forberedelsesdage’ og ’selvtilrettelagte’ dage, samt angivelse af ferie i overensstemmelse med lærernes ferieaftale. </t>
    </r>
  </si>
  <si>
    <r>
      <t>v</t>
    </r>
    <r>
      <rPr>
        <sz val="7"/>
        <color theme="1"/>
        <rFont val="Times New Roman"/>
        <family val="1"/>
      </rPr>
      <t xml:space="preserve">  </t>
    </r>
    <r>
      <rPr>
        <b/>
        <sz val="11"/>
        <color theme="1"/>
        <rFont val="Calibri"/>
        <family val="2"/>
        <scheme val="minor"/>
      </rPr>
      <t>Opgaveoversigt alle</t>
    </r>
  </si>
  <si>
    <r>
      <t>Ø</t>
    </r>
    <r>
      <rPr>
        <sz val="7"/>
        <color theme="1"/>
        <rFont val="Times New Roman"/>
        <family val="1"/>
      </rPr>
      <t xml:space="preserve">  </t>
    </r>
    <r>
      <rPr>
        <sz val="11"/>
        <color theme="1"/>
        <rFont val="Calibri"/>
        <family val="2"/>
        <scheme val="minor"/>
      </rPr>
      <t>Faneblad med opgaveoversigt for medarbejderne (= time-fagfordeling).</t>
    </r>
  </si>
  <si>
    <r>
      <t>§</t>
    </r>
    <r>
      <rPr>
        <sz val="7"/>
        <color theme="1"/>
        <rFont val="Times New Roman"/>
        <family val="1"/>
      </rPr>
      <t xml:space="preserve">  </t>
    </r>
    <r>
      <rPr>
        <sz val="11"/>
        <color theme="1"/>
        <rFont val="Calibri"/>
        <family val="2"/>
        <scheme val="minor"/>
      </rPr>
      <t xml:space="preserve">I det store skema anføres medarbejdere i række 3 og fag/opgaver i kolonne A. </t>
    </r>
  </si>
  <si>
    <r>
      <t>§</t>
    </r>
    <r>
      <rPr>
        <sz val="7"/>
        <color theme="1"/>
        <rFont val="Times New Roman"/>
        <family val="1"/>
      </rPr>
      <t xml:space="preserve">  </t>
    </r>
    <r>
      <rPr>
        <sz val="11"/>
        <color theme="1"/>
        <rFont val="Calibri"/>
        <family val="2"/>
        <scheme val="minor"/>
      </rPr>
      <t xml:space="preserve">Under medarbejder indsættes klasse-betegnelse (knyttet til undervisning) henholdsvis timer til arbejdsopgaven. Enten kan disse anføres inkl. forberedelse eller alene som undervisningstimer, hvorefter samlet forberedelse anføres i række for sig. </t>
    </r>
  </si>
  <si>
    <r>
      <t>§</t>
    </r>
    <r>
      <rPr>
        <sz val="7"/>
        <color theme="1"/>
        <rFont val="Times New Roman"/>
        <family val="1"/>
      </rPr>
      <t xml:space="preserve">  </t>
    </r>
    <r>
      <rPr>
        <sz val="11"/>
        <color theme="1"/>
        <rFont val="Calibri"/>
        <family val="2"/>
        <scheme val="minor"/>
      </rPr>
      <t xml:space="preserve">I overblikket regnes timer både for medarbejderen og knyttet til de enkelte opgaver. </t>
    </r>
  </si>
  <si>
    <r>
      <t>v</t>
    </r>
    <r>
      <rPr>
        <sz val="7"/>
        <color theme="1"/>
        <rFont val="Times New Roman"/>
        <family val="1"/>
      </rPr>
      <t xml:space="preserve">  </t>
    </r>
    <r>
      <rPr>
        <b/>
        <sz val="11"/>
        <color theme="1"/>
        <rFont val="Calibri"/>
        <family val="2"/>
        <scheme val="minor"/>
      </rPr>
      <t>Opgaver-timer; Samlet</t>
    </r>
  </si>
  <si>
    <r>
      <t>Ø</t>
    </r>
    <r>
      <rPr>
        <sz val="7"/>
        <color theme="1"/>
        <rFont val="Times New Roman"/>
        <family val="1"/>
      </rPr>
      <t xml:space="preserve">  </t>
    </r>
    <r>
      <rPr>
        <sz val="11"/>
        <color theme="1"/>
        <rFont val="Calibri"/>
        <family val="2"/>
        <scheme val="minor"/>
      </rPr>
      <t xml:space="preserve">Faneblad med opsamling på de individuelle opgaveoversigter. Arket er kodet, så det samler op på registreringerne i de individuelle opgaveoversigter (Opg-M1 – Opg M13). </t>
    </r>
  </si>
  <si>
    <t xml:space="preserve">God fornøjelse. Og tag gerne kontakt til sekretariatet (Niels el. Lars), hvis I har bemærkninger og/eller spørgsmål til skabelonerne. </t>
  </si>
  <si>
    <t xml:space="preserve">Svarer til </t>
  </si>
  <si>
    <t>Indsæt ans-grad</t>
  </si>
  <si>
    <t>af nettotimetal i fuldtidsnorm</t>
  </si>
  <si>
    <t>Øvrige fællesopgaver</t>
  </si>
  <si>
    <t xml:space="preserve">Årsnorm </t>
  </si>
  <si>
    <t>Antal fremmø-dedage</t>
  </si>
  <si>
    <t>Gns. Daglig arbejdstid - Alle arb-dage</t>
  </si>
  <si>
    <t>Gns. Daglig arb-tid; KUN fremmødedage</t>
  </si>
  <si>
    <t xml:space="preserve">Opgave- og skemaoversigt - </t>
  </si>
  <si>
    <t>Senest opdateret 31. marts 2022</t>
  </si>
  <si>
    <t xml:space="preserve">Medarbejder </t>
  </si>
  <si>
    <t xml:space="preserve">Er forudindstillet til ans-periode hele skoleåret (01.08.22 – 31.07.23). Indtast både periode, omfang af ferie og helligdage i perioden, samt ansættelsesgrad i % (kan evt. indsættes efter udregning i forhold til opgaveoversigten). </t>
  </si>
  <si>
    <r>
      <t>§</t>
    </r>
    <r>
      <rPr>
        <sz val="7"/>
        <color theme="1"/>
        <rFont val="Times New Roman"/>
        <family val="1"/>
      </rPr>
      <t xml:space="preserve">  </t>
    </r>
    <r>
      <rPr>
        <sz val="11"/>
        <color theme="1"/>
        <rFont val="Calibri"/>
        <family val="2"/>
        <scheme val="minor"/>
      </rPr>
      <t>Her indtastes ikke i talkolonner (men bemærkninger kan angives i hvide felter).
Sammenregning af opgaver fra undervisning, møder og funktioner angiver en samlet værdi, som igen regnes i pct. I forhold omfang af årsværk.</t>
    </r>
  </si>
  <si>
    <r>
      <t>§</t>
    </r>
    <r>
      <rPr>
        <sz val="7"/>
        <color theme="1"/>
        <rFont val="Times New Roman"/>
        <family val="1"/>
      </rPr>
      <t xml:space="preserve">  </t>
    </r>
    <r>
      <rPr>
        <sz val="11"/>
        <color theme="1"/>
        <rFont val="Calibri"/>
        <family val="2"/>
        <scheme val="minor"/>
      </rPr>
      <t xml:space="preserve">Kan selvfølgelig tilpasses skolen. Og dermed får man indtryk af omfang af arbejdsdage m.v. 
Det er på basis af angivelserne her, at man kan udregne et antal arbejdsdage henholdsvis fremmødedage, som kan indsættes i den individuelle opgaveoversigt. </t>
    </r>
  </si>
  <si>
    <t>2-6. klasse</t>
  </si>
  <si>
    <t>7-8. klasse</t>
  </si>
  <si>
    <t>Natur &amp; Teknik</t>
  </si>
  <si>
    <t>Billedkunst</t>
  </si>
  <si>
    <t>Studietur</t>
  </si>
  <si>
    <t>Værkstedsfag (BK, Musik, Udeliv</t>
  </si>
  <si>
    <t>Færdselslærer</t>
  </si>
  <si>
    <t>Elevrådsansvarlig</t>
  </si>
  <si>
    <t>Morgensang</t>
  </si>
  <si>
    <t>Personalemøde</t>
  </si>
  <si>
    <t>Forældremøde</t>
  </si>
  <si>
    <t>Team-samarbejde</t>
  </si>
  <si>
    <t>Skole-Hjem samtaler</t>
  </si>
  <si>
    <t>Specialundervisning</t>
  </si>
  <si>
    <t>Støttelærer</t>
  </si>
  <si>
    <t>Motionsdag</t>
  </si>
  <si>
    <t>Store Badedag</t>
  </si>
  <si>
    <t>Juleuge</t>
  </si>
  <si>
    <t>Øve-Prøve Ansvarlig</t>
  </si>
  <si>
    <t>Høst-uge</t>
  </si>
  <si>
    <t>Høst-Fest</t>
  </si>
  <si>
    <t>Idræt</t>
  </si>
  <si>
    <t>Pramo</t>
  </si>
  <si>
    <t>Pædagogsisk dag</t>
  </si>
  <si>
    <t>Pædagogisk dag</t>
  </si>
  <si>
    <t>Undervisning / Opgave</t>
  </si>
  <si>
    <t>I alt</t>
  </si>
  <si>
    <t>Funktion</t>
  </si>
  <si>
    <t>Normsatte timer</t>
  </si>
  <si>
    <t>Timer pr. år</t>
  </si>
  <si>
    <t>Morgenåbning</t>
  </si>
  <si>
    <t>Turdag</t>
  </si>
  <si>
    <t>Biologi</t>
  </si>
  <si>
    <t>Geografi</t>
  </si>
  <si>
    <t>Bueskydning</t>
  </si>
  <si>
    <t>Udeliv</t>
  </si>
  <si>
    <t>0.-3. klasse</t>
  </si>
  <si>
    <t>4.-6. klasse</t>
  </si>
  <si>
    <t>alle klasser</t>
  </si>
  <si>
    <t>Musik/drama</t>
  </si>
  <si>
    <t>Fysik</t>
  </si>
  <si>
    <t xml:space="preserve">Lektioner </t>
  </si>
  <si>
    <t>Rudersdal Lilleskole</t>
  </si>
  <si>
    <t>Administration</t>
  </si>
  <si>
    <t>½</t>
  </si>
  <si>
    <t>Skolernes motionsdag</t>
  </si>
  <si>
    <t>Første skoledag</t>
  </si>
  <si>
    <t>Ryste-sammen-uge</t>
  </si>
  <si>
    <t>Skriftlig eksamen</t>
  </si>
  <si>
    <t>Dimission</t>
  </si>
  <si>
    <t>Skriftlig eksamen+majbørn</t>
  </si>
  <si>
    <t>Forældrerådsmøde 16.30-18</t>
  </si>
  <si>
    <t>Grundlovsuge</t>
  </si>
  <si>
    <t>Sidste skoledag</t>
  </si>
  <si>
    <t>0 dag</t>
  </si>
  <si>
    <t xml:space="preserve"> 0 dag</t>
  </si>
  <si>
    <t xml:space="preserve">Undervisning </t>
  </si>
  <si>
    <t xml:space="preserve">Ikke specificerede timer </t>
  </si>
  <si>
    <t>21. juni 2022</t>
  </si>
  <si>
    <t>M1</t>
  </si>
  <si>
    <t>M2</t>
  </si>
  <si>
    <t>M3</t>
  </si>
  <si>
    <t>M4</t>
  </si>
  <si>
    <t>M5</t>
  </si>
  <si>
    <t>M6</t>
  </si>
  <si>
    <t>M7</t>
  </si>
  <si>
    <t>M8</t>
  </si>
  <si>
    <t>M9</t>
  </si>
  <si>
    <t>M10</t>
  </si>
  <si>
    <t>M11</t>
  </si>
  <si>
    <t>Årsværk [D39]</t>
  </si>
  <si>
    <t>Nettotimer til rådighed [E39]</t>
  </si>
  <si>
    <t>Planlagt arb-tid [F39]</t>
  </si>
  <si>
    <t>Udisponeret arb-tid [G39]</t>
  </si>
  <si>
    <t>Registrerede timer, i alt [K39]</t>
  </si>
  <si>
    <t>Pl. arb-tid - reg. Arb-tid [AG39]</t>
  </si>
  <si>
    <t>Status 31. januar AKK</t>
  </si>
  <si>
    <t>Status 30. april AKK</t>
  </si>
  <si>
    <t>Status 31. juli - ENDELIG OPGØRELSE AKK</t>
  </si>
  <si>
    <r>
      <t>§</t>
    </r>
    <r>
      <rPr>
        <sz val="7"/>
        <color theme="1"/>
        <rFont val="Times New Roman"/>
        <family val="1"/>
      </rPr>
      <t xml:space="preserve">  </t>
    </r>
    <r>
      <rPr>
        <sz val="11"/>
        <color theme="1"/>
        <rFont val="Calibri"/>
        <family val="2"/>
        <scheme val="minor"/>
      </rPr>
      <t xml:space="preserve">Både opgaver og klassebetegnelser er præ-definerede i ’drop-down’- menuen. (se kolonne A og kolonne B; række 53-93). Hertil er indsat  overblik over evt. præ-definerede timertal til funktioner. 
Indhold i drop-down/oversigt menuen kan justeres, så det passer skolen ved at erstatte og tilføje tekst i kolonnerne. </t>
    </r>
  </si>
  <si>
    <t>a</t>
  </si>
  <si>
    <r>
      <t>v</t>
    </r>
    <r>
      <rPr>
        <sz val="7"/>
        <color theme="1"/>
        <rFont val="Times New Roman"/>
        <family val="1"/>
      </rPr>
      <t xml:space="preserve">  </t>
    </r>
    <r>
      <rPr>
        <b/>
        <sz val="11"/>
        <color theme="1"/>
        <rFont val="Calibri"/>
        <family val="2"/>
        <scheme val="minor"/>
      </rPr>
      <t>Opgaveoversigt for medarbejdere fra M1 - M13</t>
    </r>
  </si>
  <si>
    <r>
      <t>§</t>
    </r>
    <r>
      <rPr>
        <sz val="7"/>
        <color theme="1"/>
        <rFont val="Times New Roman"/>
        <family val="1"/>
      </rPr>
      <t xml:space="preserve">  </t>
    </r>
    <r>
      <rPr>
        <sz val="11"/>
        <color theme="1"/>
        <rFont val="Calibri"/>
        <family val="2"/>
        <scheme val="minor"/>
      </rPr>
      <t>Indtast samlede planlagte lektioner i perioden. Lektioner er 45 minutter.</t>
    </r>
  </si>
  <si>
    <r>
      <t>Ø</t>
    </r>
    <r>
      <rPr>
        <b/>
        <sz val="7"/>
        <color theme="1"/>
        <rFont val="Times New Roman"/>
        <family val="1"/>
      </rPr>
      <t xml:space="preserve">  </t>
    </r>
    <r>
      <rPr>
        <b/>
        <u/>
        <sz val="11"/>
        <color theme="1"/>
        <rFont val="Calibri"/>
        <family val="2"/>
        <scheme val="minor"/>
      </rPr>
      <t>Møder og andre ikke-faste opgaver</t>
    </r>
    <r>
      <rPr>
        <b/>
        <sz val="11"/>
        <color theme="1"/>
        <rFont val="Calibri"/>
        <family val="2"/>
        <scheme val="minor"/>
      </rPr>
      <t xml:space="preserve"> (række 39-51).</t>
    </r>
  </si>
  <si>
    <r>
      <t>Ø</t>
    </r>
    <r>
      <rPr>
        <b/>
        <sz val="7"/>
        <color theme="1"/>
        <rFont val="Times New Roman"/>
        <family val="1"/>
      </rPr>
      <t xml:space="preserve">  </t>
    </r>
    <r>
      <rPr>
        <b/>
        <u/>
        <sz val="11"/>
        <color theme="1"/>
        <rFont val="Calibri"/>
        <family val="2"/>
        <scheme val="minor"/>
      </rPr>
      <t>Undervisning inkl. forberedelse</t>
    </r>
    <r>
      <rPr>
        <b/>
        <sz val="11"/>
        <color theme="1"/>
        <rFont val="Calibri"/>
        <family val="2"/>
        <scheme val="minor"/>
      </rPr>
      <t xml:space="preserve"> (række 23-37):</t>
    </r>
  </si>
  <si>
    <r>
      <t>Ø</t>
    </r>
    <r>
      <rPr>
        <b/>
        <sz val="7"/>
        <color theme="1"/>
        <rFont val="Times New Roman"/>
        <family val="1"/>
      </rPr>
      <t xml:space="preserve">  </t>
    </r>
    <r>
      <rPr>
        <b/>
        <u/>
        <sz val="11"/>
        <color theme="1"/>
        <rFont val="Calibri"/>
        <family val="2"/>
        <scheme val="minor"/>
      </rPr>
      <t>Samlet timetal</t>
    </r>
    <r>
      <rPr>
        <b/>
        <sz val="11"/>
        <color theme="1"/>
        <rFont val="Calibri"/>
        <family val="2"/>
        <scheme val="minor"/>
      </rPr>
      <t xml:space="preserve"> (række 15-21): </t>
    </r>
  </si>
  <si>
    <r>
      <t>Ø</t>
    </r>
    <r>
      <rPr>
        <b/>
        <sz val="7"/>
        <color theme="1"/>
        <rFont val="Times New Roman"/>
        <family val="1"/>
      </rPr>
      <t xml:space="preserve">  </t>
    </r>
    <r>
      <rPr>
        <b/>
        <u/>
        <sz val="11"/>
        <color theme="1"/>
        <rFont val="Calibri"/>
        <family val="2"/>
        <scheme val="minor"/>
      </rPr>
      <t>Funktioner og faste opgaver efter aftale</t>
    </r>
    <r>
      <rPr>
        <b/>
        <sz val="11"/>
        <color theme="1"/>
        <rFont val="Calibri"/>
        <family val="2"/>
        <scheme val="minor"/>
      </rPr>
      <t xml:space="preserve"> (række 53 – 65)</t>
    </r>
  </si>
  <si>
    <r>
      <t>§</t>
    </r>
    <r>
      <rPr>
        <sz val="7"/>
        <color theme="1"/>
        <rFont val="Times New Roman"/>
        <family val="1"/>
      </rPr>
      <t xml:space="preserve">  </t>
    </r>
    <r>
      <rPr>
        <sz val="11"/>
        <color theme="1"/>
        <rFont val="Calibri"/>
        <family val="2"/>
        <scheme val="minor"/>
      </rPr>
      <t>Ønskes det, kan arket foldes ud, og der kan indsættes registrerede antal arbejdstimer, så man ad denne vej kan præsentere medarbejderen for præsteret arbejdstid ved udgangen af hver tre-måneders periode, som det fremgår af arbejdstidsaftalen §14 (med mindre andet er aftalt lokalt).</t>
    </r>
  </si>
  <si>
    <r>
      <t>Ø</t>
    </r>
    <r>
      <rPr>
        <sz val="7"/>
        <color theme="1"/>
        <rFont val="Times New Roman"/>
        <family val="1"/>
      </rPr>
      <t> </t>
    </r>
    <r>
      <rPr>
        <b/>
        <sz val="7"/>
        <color theme="1"/>
        <rFont val="Times New Roman"/>
        <family val="1"/>
      </rPr>
      <t xml:space="preserve"> </t>
    </r>
    <r>
      <rPr>
        <b/>
        <u/>
        <sz val="11"/>
        <color theme="1"/>
        <rFont val="Calibri"/>
        <family val="2"/>
        <scheme val="minor"/>
      </rPr>
      <t>Sammentællinge</t>
    </r>
    <r>
      <rPr>
        <u/>
        <sz val="11"/>
        <color theme="1"/>
        <rFont val="Calibri"/>
        <family val="2"/>
        <scheme val="minor"/>
      </rPr>
      <t>r</t>
    </r>
    <r>
      <rPr>
        <sz val="11"/>
        <color theme="1"/>
        <rFont val="Calibri"/>
        <family val="2"/>
        <scheme val="minor"/>
      </rPr>
      <t xml:space="preserve"> for alle tre kategorier opsummeres i </t>
    </r>
    <r>
      <rPr>
        <b/>
        <sz val="11"/>
        <color theme="1"/>
        <rFont val="Calibri"/>
        <family val="2"/>
        <scheme val="minor"/>
      </rPr>
      <t>Samlet Timetal</t>
    </r>
    <r>
      <rPr>
        <sz val="11"/>
        <color theme="1"/>
        <rFont val="Calibri"/>
        <family val="2"/>
        <scheme val="minor"/>
      </rPr>
      <t xml:space="preserve">. Og kan herefter genlæses i celle E8, hvor man kan se den       planlagte arbejdstid. Og dermed også kan se, om der er planlagt overtid/undertid i forhold til ansættelsesgraden.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</si>
</sst>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quot;kr.&quot;\ * #,##0.00_ ;_ &quot;kr.&quot;\ * \-#,##0.00_ ;_ &quot;kr.&quot;\ * &quot;-&quot;??_ ;_ @_ "/>
    <numFmt numFmtId="165" formatCode="_ * #,##0.00_ ;_ * \-#,##0.00_ ;_ * &quot;-&quot;??_ ;_ @_ "/>
    <numFmt numFmtId="166" formatCode="_-* #,##0.00\ _k_r_._-;\-* #,##0.00\ _k_r_._-;_-* &quot;-&quot;??\ _k_r_._-;_-@_-"/>
    <numFmt numFmtId="167" formatCode="dd\.mm\.yyyy;@"/>
    <numFmt numFmtId="168" formatCode="_-* #,##0\ _k_r_._-;\-* #,##0\ _k_r_._-;_-* &quot;-&quot;??\ _k_r_._-;_-@_-"/>
    <numFmt numFmtId="169" formatCode="[$-F800]dddd\,\ mmmm\ dd\,\ yyyy"/>
    <numFmt numFmtId="170" formatCode="0.0"/>
    <numFmt numFmtId="171" formatCode="mmmm"/>
    <numFmt numFmtId="172" formatCode="ddd"/>
    <numFmt numFmtId="173" formatCode="d"/>
    <numFmt numFmtId="174" formatCode="0.0%"/>
  </numFmts>
  <fonts count="57"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sz val="10"/>
      <name val="Arial"/>
      <family val="2"/>
    </font>
    <font>
      <b/>
      <sz val="14"/>
      <color theme="0"/>
      <name val="Calibri"/>
      <family val="2"/>
      <scheme val="minor"/>
    </font>
    <font>
      <b/>
      <sz val="10"/>
      <color theme="0"/>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2"/>
      <color indexed="9"/>
      <name val="Calibri"/>
      <family val="2"/>
      <scheme val="minor"/>
    </font>
    <font>
      <sz val="10"/>
      <color theme="0"/>
      <name val="Calibri"/>
      <family val="2"/>
      <scheme val="minor"/>
    </font>
    <font>
      <u/>
      <sz val="11"/>
      <color rgb="FFFF0000"/>
      <name val="Calibri"/>
      <family val="2"/>
      <scheme val="minor"/>
    </font>
    <font>
      <sz val="8"/>
      <name val="Calibri"/>
      <family val="2"/>
      <scheme val="minor"/>
    </font>
    <font>
      <b/>
      <u/>
      <sz val="12"/>
      <color rgb="FFFFFFFF"/>
      <name val="Calibri"/>
      <family val="2"/>
      <scheme val="minor"/>
    </font>
    <font>
      <b/>
      <sz val="10"/>
      <name val="Calibri"/>
      <family val="2"/>
      <scheme val="minor"/>
    </font>
    <font>
      <sz val="10"/>
      <name val="Calibri"/>
      <family val="2"/>
      <scheme val="minor"/>
    </font>
    <font>
      <b/>
      <sz val="12"/>
      <name val="Calibri"/>
      <family val="2"/>
      <scheme val="minor"/>
    </font>
    <font>
      <u/>
      <sz val="12"/>
      <color theme="10"/>
      <name val="Calibri"/>
      <family val="2"/>
      <scheme val="minor"/>
    </font>
    <font>
      <b/>
      <i/>
      <sz val="12"/>
      <color rgb="FFFF0000"/>
      <name val="Calibri"/>
      <family val="2"/>
      <scheme val="minor"/>
    </font>
    <font>
      <sz val="12"/>
      <color theme="5" tint="0.39997558519241921"/>
      <name val="Calibri"/>
      <family val="2"/>
      <scheme val="minor"/>
    </font>
    <font>
      <b/>
      <sz val="12"/>
      <color indexed="8"/>
      <name val="Calibri"/>
      <family val="2"/>
      <scheme val="minor"/>
    </font>
    <font>
      <sz val="12"/>
      <color rgb="FFFF0000"/>
      <name val="Calibri"/>
      <family val="2"/>
      <scheme val="minor"/>
    </font>
    <font>
      <sz val="9"/>
      <color indexed="81"/>
      <name val="Tahoma"/>
      <family val="2"/>
    </font>
    <font>
      <b/>
      <sz val="9"/>
      <color indexed="81"/>
      <name val="Tahoma"/>
      <family val="2"/>
    </font>
    <font>
      <b/>
      <i/>
      <sz val="9"/>
      <color indexed="81"/>
      <name val="Tahoma"/>
      <family val="2"/>
    </font>
    <font>
      <b/>
      <u/>
      <sz val="9"/>
      <color indexed="81"/>
      <name val="Tahoma"/>
      <family val="2"/>
    </font>
    <font>
      <b/>
      <u/>
      <sz val="20"/>
      <color theme="1"/>
      <name val="Calibri"/>
      <family val="2"/>
      <scheme val="minor"/>
    </font>
    <font>
      <b/>
      <sz val="16"/>
      <color theme="1"/>
      <name val="Calibri"/>
      <family val="2"/>
      <scheme val="minor"/>
    </font>
    <font>
      <b/>
      <sz val="11"/>
      <name val="Calibri"/>
      <family val="2"/>
      <scheme val="minor"/>
    </font>
    <font>
      <i/>
      <sz val="11"/>
      <color theme="1"/>
      <name val="Calibri"/>
      <family val="2"/>
      <scheme val="minor"/>
    </font>
    <font>
      <b/>
      <sz val="14"/>
      <color theme="1"/>
      <name val="Avenir Next LT Pro"/>
      <family val="2"/>
    </font>
    <font>
      <b/>
      <sz val="14"/>
      <color rgb="FFB8393D"/>
      <name val="Avenir Next LT Pro"/>
      <family val="2"/>
    </font>
    <font>
      <sz val="11"/>
      <color rgb="FFB8393D"/>
      <name val="Calibri"/>
      <family val="2"/>
      <scheme val="minor"/>
    </font>
    <font>
      <sz val="10"/>
      <color theme="1"/>
      <name val="Avenir Next LT Pro"/>
      <family val="2"/>
    </font>
    <font>
      <sz val="11"/>
      <color indexed="8"/>
      <name val="Calibri"/>
      <family val="2"/>
    </font>
    <font>
      <b/>
      <sz val="10"/>
      <color theme="0"/>
      <name val="Avenir Next LT Pro"/>
      <family val="2"/>
    </font>
    <font>
      <sz val="10"/>
      <color indexed="8"/>
      <name val="Avenir Next LT Pro"/>
      <family val="2"/>
    </font>
    <font>
      <sz val="10"/>
      <color theme="0"/>
      <name val="Avenir Next LT Pro"/>
      <family val="2"/>
    </font>
    <font>
      <b/>
      <sz val="22"/>
      <color theme="1"/>
      <name val="Calibri"/>
      <family val="2"/>
      <scheme val="minor"/>
    </font>
    <font>
      <b/>
      <sz val="14"/>
      <color theme="1"/>
      <name val="Calibri"/>
      <family val="2"/>
      <scheme val="minor"/>
    </font>
    <font>
      <b/>
      <sz val="16"/>
      <color rgb="FF2F5496"/>
      <name val="Calibri Light"/>
      <family val="2"/>
    </font>
    <font>
      <b/>
      <u/>
      <sz val="11"/>
      <color theme="1"/>
      <name val="Calibri"/>
      <family val="2"/>
      <scheme val="minor"/>
    </font>
    <font>
      <sz val="11"/>
      <color theme="1"/>
      <name val="Wingdings"/>
      <charset val="2"/>
    </font>
    <font>
      <sz val="7"/>
      <color theme="1"/>
      <name val="Times New Roman"/>
      <family val="1"/>
    </font>
    <font>
      <u/>
      <sz val="11"/>
      <color theme="1"/>
      <name val="Calibri"/>
      <family val="2"/>
      <scheme val="minor"/>
    </font>
    <font>
      <b/>
      <sz val="13"/>
      <color rgb="FF2F5496"/>
      <name val="Calibri Light"/>
      <family val="2"/>
    </font>
    <font>
      <b/>
      <sz val="12"/>
      <color rgb="FFFF0000"/>
      <name val="Calibri"/>
      <family val="2"/>
      <scheme val="minor"/>
    </font>
    <font>
      <b/>
      <sz val="11"/>
      <color theme="0"/>
      <name val="Calibri"/>
      <family val="2"/>
      <scheme val="minor"/>
    </font>
    <font>
      <sz val="12"/>
      <color rgb="FF000000"/>
      <name val="Calibri"/>
      <family val="2"/>
      <scheme val="minor"/>
    </font>
    <font>
      <u/>
      <sz val="9"/>
      <color indexed="81"/>
      <name val="Tahoma"/>
      <family val="2"/>
    </font>
    <font>
      <b/>
      <sz val="11"/>
      <color theme="1"/>
      <name val="Wingdings"/>
      <charset val="2"/>
    </font>
    <font>
      <b/>
      <sz val="7"/>
      <color theme="1"/>
      <name val="Times New Roman"/>
      <family val="1"/>
    </font>
  </fonts>
  <fills count="3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4"/>
        <bgColor theme="4"/>
      </patternFill>
    </fill>
    <fill>
      <patternFill patternType="solid">
        <fgColor theme="4" tint="0.39997558519241921"/>
        <bgColor theme="4" tint="0.79998168889431442"/>
      </patternFill>
    </fill>
    <fill>
      <patternFill patternType="solid">
        <fgColor theme="4" tint="0.59999389629810485"/>
        <bgColor theme="4" tint="0.79998168889431442"/>
      </patternFill>
    </fill>
    <fill>
      <patternFill patternType="solid">
        <fgColor theme="4" tint="-0.499984740745262"/>
        <bgColor theme="4"/>
      </patternFill>
    </fill>
    <fill>
      <patternFill patternType="solid">
        <fgColor theme="4" tint="-0.249977111117893"/>
        <bgColor indexed="64"/>
      </patternFill>
    </fill>
    <fill>
      <patternFill patternType="solid">
        <fgColor rgb="FFFFC000"/>
        <bgColor indexed="64"/>
      </patternFill>
    </fill>
    <fill>
      <patternFill patternType="solid">
        <fgColor theme="0"/>
        <bgColor theme="4" tint="0.79998168889431442"/>
      </patternFill>
    </fill>
    <fill>
      <patternFill patternType="solid">
        <fgColor theme="6" tint="-0.249977111117893"/>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393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0070C0"/>
        <bgColor indexed="64"/>
      </patternFill>
    </fill>
  </fills>
  <borders count="7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rgb="FF000000"/>
      </right>
      <top/>
      <bottom style="thin">
        <color auto="1"/>
      </bottom>
      <diagonal/>
    </border>
    <border>
      <left style="thin">
        <color rgb="FF000000"/>
      </left>
      <right/>
      <top/>
      <bottom style="thin">
        <color auto="1"/>
      </bottom>
      <diagonal/>
    </border>
    <border>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11">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8" fillId="0" borderId="0"/>
    <xf numFmtId="0" fontId="8" fillId="0" borderId="0"/>
    <xf numFmtId="0" fontId="8" fillId="0" borderId="0"/>
    <xf numFmtId="0" fontId="39" fillId="0" borderId="0" applyNumberFormat="0" applyFont="0" applyFill="0" applyBorder="0" applyAlignment="0" applyProtection="0"/>
  </cellStyleXfs>
  <cellXfs count="579">
    <xf numFmtId="0" fontId="0" fillId="0" borderId="0" xfId="0"/>
    <xf numFmtId="3" fontId="5" fillId="7" borderId="22" xfId="0" applyNumberFormat="1" applyFont="1" applyFill="1" applyBorder="1" applyAlignment="1">
      <alignment horizontal="center" vertical="center"/>
    </xf>
    <xf numFmtId="0" fontId="4" fillId="7" borderId="12"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0" xfId="0" applyFont="1" applyFill="1" applyBorder="1" applyAlignment="1">
      <alignment horizontal="center" vertical="center"/>
    </xf>
    <xf numFmtId="0" fontId="9" fillId="15" borderId="12"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10" fillId="15" borderId="40" xfId="0" applyFont="1" applyFill="1" applyBorder="1" applyAlignment="1">
      <alignment horizontal="center" vertical="center" wrapText="1"/>
    </xf>
    <xf numFmtId="0" fontId="10" fillId="13" borderId="40"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10" fillId="12" borderId="40" xfId="0" applyFont="1" applyFill="1" applyBorder="1" applyAlignment="1">
      <alignment horizontal="center" vertical="center" wrapText="1"/>
    </xf>
    <xf numFmtId="0" fontId="9" fillId="15" borderId="7" xfId="0" applyFont="1" applyFill="1" applyBorder="1" applyAlignment="1">
      <alignment horizontal="center" vertical="center" wrapText="1"/>
    </xf>
    <xf numFmtId="3" fontId="5" fillId="3" borderId="2" xfId="0" applyNumberFormat="1" applyFont="1" applyFill="1" applyBorder="1" applyAlignment="1" applyProtection="1">
      <alignment horizontal="center" vertical="center"/>
      <protection locked="0"/>
    </xf>
    <xf numFmtId="0" fontId="4" fillId="3" borderId="0" xfId="0" applyFont="1" applyFill="1" applyAlignment="1">
      <alignment vertical="center"/>
    </xf>
    <xf numFmtId="0" fontId="5" fillId="3" borderId="0" xfId="0" applyFont="1" applyFill="1" applyAlignment="1">
      <alignment horizontal="left" vertical="center"/>
    </xf>
    <xf numFmtId="0" fontId="5" fillId="3" borderId="0" xfId="0" quotePrefix="1" applyFont="1" applyFill="1" applyAlignment="1">
      <alignment horizontal="right" vertical="center"/>
    </xf>
    <xf numFmtId="0" fontId="5" fillId="3" borderId="0" xfId="0" applyFont="1" applyFill="1" applyAlignment="1">
      <alignment vertical="center"/>
    </xf>
    <xf numFmtId="0" fontId="4" fillId="3" borderId="0" xfId="0" applyFont="1" applyFill="1" applyAlignment="1">
      <alignment wrapText="1"/>
    </xf>
    <xf numFmtId="0" fontId="4" fillId="16" borderId="20" xfId="0" applyFont="1" applyFill="1" applyBorder="1"/>
    <xf numFmtId="0" fontId="4" fillId="12" borderId="20" xfId="0" applyFont="1" applyFill="1" applyBorder="1"/>
    <xf numFmtId="1" fontId="4" fillId="12" borderId="7" xfId="0" applyNumberFormat="1" applyFont="1" applyFill="1" applyBorder="1"/>
    <xf numFmtId="1" fontId="4" fillId="16" borderId="20" xfId="0" applyNumberFormat="1" applyFont="1" applyFill="1" applyBorder="1"/>
    <xf numFmtId="1" fontId="4" fillId="12" borderId="20" xfId="0" applyNumberFormat="1" applyFont="1" applyFill="1" applyBorder="1"/>
    <xf numFmtId="3" fontId="4" fillId="17" borderId="7" xfId="0" applyNumberFormat="1" applyFont="1" applyFill="1" applyBorder="1"/>
    <xf numFmtId="2" fontId="4" fillId="12" borderId="7" xfId="0" applyNumberFormat="1" applyFont="1" applyFill="1" applyBorder="1"/>
    <xf numFmtId="2" fontId="4" fillId="12" borderId="20" xfId="0" applyNumberFormat="1" applyFont="1" applyFill="1" applyBorder="1"/>
    <xf numFmtId="2" fontId="4" fillId="16" borderId="20" xfId="0" applyNumberFormat="1" applyFont="1" applyFill="1" applyBorder="1"/>
    <xf numFmtId="0" fontId="9" fillId="18" borderId="40" xfId="0" applyFont="1" applyFill="1" applyBorder="1" applyAlignment="1">
      <alignment horizontal="center" vertical="center" wrapText="1"/>
    </xf>
    <xf numFmtId="1" fontId="12" fillId="19" borderId="7" xfId="0" applyNumberFormat="1" applyFont="1" applyFill="1" applyBorder="1"/>
    <xf numFmtId="0" fontId="10"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168" fontId="15" fillId="0" borderId="0" xfId="1" applyNumberFormat="1" applyFont="1" applyFill="1" applyBorder="1" applyAlignment="1" applyProtection="1">
      <alignment horizontal="right"/>
      <protection hidden="1"/>
    </xf>
    <xf numFmtId="168" fontId="13" fillId="0" borderId="0" xfId="1" applyNumberFormat="1" applyFont="1" applyFill="1" applyBorder="1" applyAlignment="1" applyProtection="1">
      <alignment horizontal="right"/>
      <protection hidden="1"/>
    </xf>
    <xf numFmtId="3" fontId="10" fillId="0" borderId="0" xfId="0" applyNumberFormat="1" applyFont="1" applyProtection="1">
      <protection hidden="1"/>
    </xf>
    <xf numFmtId="3" fontId="9" fillId="0" borderId="0" xfId="0" applyNumberFormat="1" applyFont="1" applyAlignment="1" applyProtection="1">
      <alignment horizontal="center"/>
      <protection hidden="1"/>
    </xf>
    <xf numFmtId="0" fontId="5" fillId="3" borderId="7" xfId="0" applyFont="1" applyFill="1" applyBorder="1" applyProtection="1">
      <protection locked="0"/>
    </xf>
    <xf numFmtId="0" fontId="4" fillId="16" borderId="18" xfId="0" applyFont="1" applyFill="1" applyBorder="1"/>
    <xf numFmtId="2" fontId="4" fillId="12" borderId="21" xfId="0" applyNumberFormat="1" applyFont="1" applyFill="1" applyBorder="1"/>
    <xf numFmtId="1" fontId="4" fillId="16" borderId="21" xfId="0" applyNumberFormat="1" applyFont="1" applyFill="1" applyBorder="1"/>
    <xf numFmtId="2" fontId="4" fillId="16" borderId="21" xfId="0" applyNumberFormat="1" applyFont="1" applyFill="1" applyBorder="1"/>
    <xf numFmtId="0" fontId="0" fillId="20" borderId="36" xfId="0" applyFill="1" applyBorder="1"/>
    <xf numFmtId="0" fontId="0" fillId="20" borderId="31" xfId="0" applyFill="1" applyBorder="1"/>
    <xf numFmtId="2" fontId="0" fillId="20" borderId="31" xfId="0" applyNumberFormat="1" applyFill="1" applyBorder="1"/>
    <xf numFmtId="3" fontId="0" fillId="20" borderId="31" xfId="0" applyNumberFormat="1" applyFill="1" applyBorder="1"/>
    <xf numFmtId="3" fontId="0" fillId="20" borderId="37" xfId="0" applyNumberFormat="1" applyFill="1" applyBorder="1"/>
    <xf numFmtId="0" fontId="16" fillId="12" borderId="0" xfId="4" applyFont="1" applyFill="1" applyBorder="1"/>
    <xf numFmtId="0" fontId="16" fillId="12" borderId="16" xfId="4" applyFont="1" applyFill="1" applyBorder="1"/>
    <xf numFmtId="0" fontId="16" fillId="16" borderId="16" xfId="4" applyFont="1" applyFill="1" applyBorder="1"/>
    <xf numFmtId="0" fontId="0" fillId="20" borderId="0" xfId="0" applyFill="1"/>
    <xf numFmtId="0" fontId="5" fillId="3" borderId="10" xfId="0" applyFont="1" applyFill="1" applyBorder="1" applyAlignment="1">
      <alignment horizontal="center" vertical="center"/>
    </xf>
    <xf numFmtId="0" fontId="3" fillId="0" borderId="0" xfId="0" applyFont="1" applyAlignment="1">
      <alignment horizontal="center" vertical="center"/>
    </xf>
    <xf numFmtId="1" fontId="4" fillId="16" borderId="39" xfId="0" applyNumberFormat="1" applyFont="1" applyFill="1" applyBorder="1"/>
    <xf numFmtId="0" fontId="19" fillId="0" borderId="0" xfId="0" applyFont="1" applyAlignment="1" applyProtection="1">
      <alignment horizontal="center" vertical="center" wrapText="1"/>
      <protection hidden="1"/>
    </xf>
    <xf numFmtId="168" fontId="20" fillId="0" borderId="0" xfId="1" applyNumberFormat="1" applyFont="1" applyFill="1" applyBorder="1" applyAlignment="1" applyProtection="1">
      <alignment horizontal="right"/>
      <protection hidden="1"/>
    </xf>
    <xf numFmtId="168" fontId="20" fillId="0" borderId="0" xfId="1" applyNumberFormat="1" applyFont="1" applyFill="1" applyBorder="1" applyAlignment="1" applyProtection="1">
      <alignment horizontal="center"/>
      <protection hidden="1"/>
    </xf>
    <xf numFmtId="3" fontId="19" fillId="0" borderId="0" xfId="0" applyNumberFormat="1" applyFont="1" applyProtection="1">
      <protection hidden="1"/>
    </xf>
    <xf numFmtId="0" fontId="5" fillId="0" borderId="5" xfId="0" quotePrefix="1" applyFont="1" applyBorder="1" applyAlignment="1">
      <alignment horizontal="right" vertical="center"/>
    </xf>
    <xf numFmtId="3" fontId="7" fillId="20" borderId="31" xfId="0" applyNumberFormat="1" applyFont="1" applyFill="1" applyBorder="1"/>
    <xf numFmtId="1" fontId="12" fillId="19" borderId="21" xfId="0" applyNumberFormat="1" applyFont="1" applyFill="1" applyBorder="1"/>
    <xf numFmtId="3" fontId="4" fillId="17" borderId="21" xfId="0" applyNumberFormat="1" applyFont="1" applyFill="1" applyBorder="1"/>
    <xf numFmtId="0" fontId="5" fillId="21" borderId="21" xfId="0" applyFont="1" applyFill="1" applyBorder="1" applyProtection="1">
      <protection locked="0"/>
    </xf>
    <xf numFmtId="3" fontId="4" fillId="17" borderId="7" xfId="0" applyNumberFormat="1" applyFont="1" applyFill="1" applyBorder="1" applyProtection="1">
      <protection locked="0"/>
    </xf>
    <xf numFmtId="0" fontId="5" fillId="21" borderId="20" xfId="0" applyFont="1" applyFill="1" applyBorder="1" applyProtection="1">
      <protection locked="0"/>
    </xf>
    <xf numFmtId="0" fontId="5" fillId="21" borderId="7" xfId="0" applyFont="1" applyFill="1" applyBorder="1" applyProtection="1">
      <protection locked="0"/>
    </xf>
    <xf numFmtId="168" fontId="20" fillId="0" borderId="0" xfId="1" applyNumberFormat="1" applyFont="1" applyFill="1" applyBorder="1" applyAlignment="1" applyProtection="1">
      <alignment horizontal="center" wrapText="1"/>
      <protection hidden="1"/>
    </xf>
    <xf numFmtId="0" fontId="0" fillId="0" borderId="0" xfId="0" applyAlignment="1">
      <alignment horizontal="center" wrapText="1"/>
    </xf>
    <xf numFmtId="168" fontId="15" fillId="0" borderId="0" xfId="1" applyNumberFormat="1" applyFont="1" applyFill="1" applyBorder="1" applyAlignment="1" applyProtection="1">
      <alignment horizontal="center" wrapText="1"/>
      <protection hidden="1"/>
    </xf>
    <xf numFmtId="168" fontId="11" fillId="0" borderId="0" xfId="1" applyNumberFormat="1" applyFont="1" applyFill="1" applyBorder="1" applyAlignment="1" applyProtection="1">
      <alignment horizontal="center" wrapText="1"/>
      <protection hidden="1"/>
    </xf>
    <xf numFmtId="0" fontId="6" fillId="0" borderId="0" xfId="0" applyFont="1" applyAlignment="1">
      <alignment horizontal="center" textRotation="90" wrapText="1"/>
    </xf>
    <xf numFmtId="0" fontId="5" fillId="3" borderId="0" xfId="0" applyFont="1" applyFill="1" applyProtection="1">
      <protection locked="0"/>
    </xf>
    <xf numFmtId="0" fontId="5" fillId="3" borderId="0" xfId="0" applyFont="1" applyFill="1"/>
    <xf numFmtId="0" fontId="13" fillId="14" borderId="20" xfId="0" applyFont="1" applyFill="1" applyBorder="1"/>
    <xf numFmtId="0" fontId="5" fillId="0" borderId="0" xfId="0" applyFont="1"/>
    <xf numFmtId="0" fontId="13" fillId="14" borderId="34" xfId="0" applyFont="1" applyFill="1" applyBorder="1"/>
    <xf numFmtId="0" fontId="5" fillId="7" borderId="32" xfId="0" applyFont="1" applyFill="1" applyBorder="1"/>
    <xf numFmtId="0" fontId="5" fillId="7" borderId="31" xfId="0" applyFont="1" applyFill="1" applyBorder="1"/>
    <xf numFmtId="0" fontId="5" fillId="7" borderId="30" xfId="0" applyFont="1" applyFill="1" applyBorder="1"/>
    <xf numFmtId="0" fontId="5" fillId="7" borderId="33" xfId="0" applyFont="1" applyFill="1" applyBorder="1"/>
    <xf numFmtId="0" fontId="22" fillId="3" borderId="0" xfId="4" applyFont="1" applyFill="1" applyBorder="1" applyAlignment="1" applyProtection="1">
      <alignment horizontal="center"/>
    </xf>
    <xf numFmtId="167" fontId="21" fillId="3" borderId="10" xfId="0" applyNumberFormat="1" applyFont="1" applyFill="1" applyBorder="1" applyAlignment="1">
      <alignment horizontal="center" vertical="center"/>
    </xf>
    <xf numFmtId="0" fontId="5" fillId="7" borderId="28" xfId="0" applyFont="1" applyFill="1" applyBorder="1"/>
    <xf numFmtId="0" fontId="21" fillId="8" borderId="29" xfId="0" applyFont="1" applyFill="1" applyBorder="1" applyAlignment="1">
      <alignment horizontal="left" vertical="center"/>
    </xf>
    <xf numFmtId="0" fontId="4" fillId="8" borderId="30" xfId="0" applyFont="1" applyFill="1" applyBorder="1" applyAlignment="1">
      <alignment horizontal="left" vertical="center"/>
    </xf>
    <xf numFmtId="0" fontId="4" fillId="8" borderId="42" xfId="0" applyFont="1" applyFill="1" applyBorder="1" applyAlignment="1">
      <alignment horizontal="left" vertical="center" wrapText="1"/>
    </xf>
    <xf numFmtId="0" fontId="11" fillId="8" borderId="5" xfId="0" applyFont="1" applyFill="1" applyBorder="1" applyAlignment="1">
      <alignment horizontal="left"/>
    </xf>
    <xf numFmtId="9" fontId="5" fillId="8" borderId="0" xfId="0" applyNumberFormat="1" applyFont="1" applyFill="1"/>
    <xf numFmtId="3" fontId="11" fillId="8" borderId="0" xfId="1" applyNumberFormat="1" applyFont="1" applyFill="1" applyBorder="1" applyAlignment="1" applyProtection="1">
      <alignment horizontal="right" indent="3"/>
    </xf>
    <xf numFmtId="0" fontId="4" fillId="8" borderId="28" xfId="0" applyFont="1" applyFill="1" applyBorder="1" applyAlignment="1">
      <alignment horizontal="left" vertical="center" wrapText="1"/>
    </xf>
    <xf numFmtId="0" fontId="21" fillId="3" borderId="0" xfId="0" applyFont="1" applyFill="1" applyAlignment="1">
      <alignment horizontal="right" vertical="center"/>
    </xf>
    <xf numFmtId="167" fontId="11" fillId="0" borderId="6" xfId="0"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 fontId="11" fillId="8" borderId="7" xfId="0" applyNumberFormat="1" applyFont="1" applyFill="1" applyBorder="1" applyAlignment="1">
      <alignment horizontal="center" vertical="center"/>
    </xf>
    <xf numFmtId="0" fontId="5" fillId="8" borderId="0" xfId="0" applyFont="1" applyFill="1"/>
    <xf numFmtId="3" fontId="21" fillId="8" borderId="0" xfId="1" applyNumberFormat="1" applyFont="1" applyFill="1" applyBorder="1" applyAlignment="1" applyProtection="1">
      <alignment horizontal="right" indent="3"/>
    </xf>
    <xf numFmtId="0" fontId="4" fillId="8" borderId="5" xfId="0" applyFont="1" applyFill="1" applyBorder="1"/>
    <xf numFmtId="0" fontId="4" fillId="8" borderId="11" xfId="0" applyFont="1" applyFill="1" applyBorder="1"/>
    <xf numFmtId="0" fontId="5" fillId="8" borderId="12" xfId="0" applyFont="1" applyFill="1" applyBorder="1"/>
    <xf numFmtId="0" fontId="4" fillId="8" borderId="41" xfId="0" applyFont="1" applyFill="1" applyBorder="1" applyAlignment="1">
      <alignment horizontal="left" vertical="center" wrapText="1"/>
    </xf>
    <xf numFmtId="0" fontId="5" fillId="7" borderId="5" xfId="0" applyFont="1" applyFill="1" applyBorder="1"/>
    <xf numFmtId="0" fontId="4" fillId="4" borderId="0" xfId="0" applyFont="1" applyFill="1" applyAlignment="1">
      <alignment vertical="center"/>
    </xf>
    <xf numFmtId="0" fontId="5" fillId="4" borderId="0" xfId="0" applyFont="1" applyFill="1" applyAlignment="1">
      <alignment vertical="center"/>
    </xf>
    <xf numFmtId="0" fontId="4" fillId="4" borderId="0" xfId="0" applyFont="1" applyFill="1" applyAlignment="1">
      <alignment horizontal="left" vertical="center"/>
    </xf>
    <xf numFmtId="0" fontId="12" fillId="14" borderId="0" xfId="0" applyFont="1" applyFill="1" applyAlignment="1">
      <alignment vertical="center"/>
    </xf>
    <xf numFmtId="3" fontId="12" fillId="14" borderId="16" xfId="0" applyNumberFormat="1" applyFont="1" applyFill="1" applyBorder="1" applyAlignment="1">
      <alignment vertical="center"/>
    </xf>
    <xf numFmtId="3" fontId="12" fillId="14" borderId="22" xfId="0" applyNumberFormat="1" applyFont="1" applyFill="1" applyBorder="1" applyAlignment="1">
      <alignment vertical="center"/>
    </xf>
    <xf numFmtId="3" fontId="12" fillId="14" borderId="22"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left" vertical="center" wrapText="1"/>
    </xf>
    <xf numFmtId="3" fontId="5" fillId="3" borderId="0" xfId="0" applyNumberFormat="1" applyFont="1" applyFill="1" applyAlignment="1">
      <alignment vertical="center"/>
    </xf>
    <xf numFmtId="3" fontId="11" fillId="3" borderId="2" xfId="0" applyNumberFormat="1" applyFont="1" applyFill="1" applyBorder="1" applyAlignment="1" applyProtection="1">
      <alignment horizontal="center" vertical="center"/>
      <protection locked="0"/>
    </xf>
    <xf numFmtId="0" fontId="5" fillId="7" borderId="36" xfId="0" applyFont="1" applyFill="1" applyBorder="1"/>
    <xf numFmtId="0" fontId="5" fillId="7" borderId="9" xfId="0" quotePrefix="1" applyFont="1" applyFill="1" applyBorder="1" applyAlignment="1">
      <alignment horizontal="right" vertical="center"/>
    </xf>
    <xf numFmtId="0" fontId="5" fillId="7" borderId="14" xfId="0" quotePrefix="1" applyFont="1" applyFill="1" applyBorder="1" applyAlignment="1">
      <alignment horizontal="right" vertical="center"/>
    </xf>
    <xf numFmtId="0" fontId="5" fillId="7" borderId="37" xfId="0" applyFont="1" applyFill="1" applyBorder="1"/>
    <xf numFmtId="0" fontId="4" fillId="6" borderId="17" xfId="0" applyFont="1" applyFill="1" applyBorder="1" applyAlignment="1">
      <alignment vertical="center"/>
    </xf>
    <xf numFmtId="0" fontId="5" fillId="7" borderId="12" xfId="0" applyFont="1" applyFill="1" applyBorder="1" applyAlignment="1">
      <alignment horizontal="left" vertical="center"/>
    </xf>
    <xf numFmtId="0" fontId="5" fillId="6" borderId="8" xfId="0" applyFont="1" applyFill="1" applyBorder="1" applyAlignment="1">
      <alignment vertical="center"/>
    </xf>
    <xf numFmtId="0" fontId="4" fillId="0" borderId="15" xfId="0" applyFont="1" applyBorder="1" applyAlignment="1">
      <alignment horizontal="center" vertical="center"/>
    </xf>
    <xf numFmtId="0" fontId="4" fillId="6" borderId="8" xfId="0" applyFont="1" applyFill="1"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vertical="center"/>
    </xf>
    <xf numFmtId="0" fontId="4" fillId="5" borderId="10" xfId="0" applyFont="1" applyFill="1" applyBorder="1" applyAlignment="1">
      <alignment horizontal="left" vertical="center"/>
    </xf>
    <xf numFmtId="0" fontId="4" fillId="0" borderId="0" xfId="0" applyFont="1" applyAlignment="1">
      <alignment vertical="center"/>
    </xf>
    <xf numFmtId="0" fontId="4" fillId="5" borderId="2" xfId="0" applyFont="1" applyFill="1" applyBorder="1" applyAlignment="1">
      <alignment horizontal="center" vertical="center"/>
    </xf>
    <xf numFmtId="3" fontId="4" fillId="5" borderId="2" xfId="0" applyNumberFormat="1" applyFont="1" applyFill="1" applyBorder="1" applyAlignment="1">
      <alignment horizontal="center" vertical="center"/>
    </xf>
    <xf numFmtId="0" fontId="4" fillId="5" borderId="9" xfId="0" applyFont="1" applyFill="1" applyBorder="1" applyAlignment="1">
      <alignment horizontal="left" vertical="center"/>
    </xf>
    <xf numFmtId="0" fontId="4" fillId="5" borderId="14" xfId="0" applyFont="1" applyFill="1" applyBorder="1" applyAlignment="1">
      <alignment horizontal="left" vertical="center"/>
    </xf>
    <xf numFmtId="0" fontId="5" fillId="0" borderId="0" xfId="0" applyFont="1" applyAlignment="1">
      <alignment vertical="center"/>
    </xf>
    <xf numFmtId="0" fontId="4" fillId="0" borderId="19" xfId="0" applyFont="1" applyBorder="1" applyAlignment="1">
      <alignment vertical="center"/>
    </xf>
    <xf numFmtId="3" fontId="5" fillId="3" borderId="2" xfId="0" applyNumberFormat="1" applyFont="1" applyFill="1" applyBorder="1" applyAlignment="1">
      <alignment horizontal="center" vertical="center"/>
    </xf>
    <xf numFmtId="3" fontId="5" fillId="5" borderId="10" xfId="0" applyNumberFormat="1" applyFont="1" applyFill="1" applyBorder="1" applyAlignment="1">
      <alignment horizontal="center" vertical="center"/>
    </xf>
    <xf numFmtId="0" fontId="5" fillId="0" borderId="19" xfId="0" applyFont="1" applyBorder="1" applyAlignment="1">
      <alignment horizontal="right" vertical="center"/>
    </xf>
    <xf numFmtId="3" fontId="11" fillId="3" borderId="2" xfId="0" applyNumberFormat="1" applyFont="1" applyFill="1" applyBorder="1" applyAlignment="1">
      <alignment horizontal="center" vertical="center"/>
    </xf>
    <xf numFmtId="0" fontId="5" fillId="0" borderId="0" xfId="0" applyFont="1" applyAlignment="1">
      <alignment vertical="center" wrapText="1"/>
    </xf>
    <xf numFmtId="0" fontId="4" fillId="6" borderId="13" xfId="0" applyFont="1" applyFill="1" applyBorder="1" applyAlignment="1">
      <alignment vertical="center"/>
    </xf>
    <xf numFmtId="0" fontId="5" fillId="0" borderId="19" xfId="0" applyFont="1" applyBorder="1" applyAlignment="1">
      <alignment horizontal="right" vertical="center" wrapText="1"/>
    </xf>
    <xf numFmtId="0" fontId="5" fillId="6" borderId="14" xfId="0" applyFont="1" applyFill="1" applyBorder="1" applyAlignment="1">
      <alignment vertical="center"/>
    </xf>
    <xf numFmtId="0" fontId="4" fillId="6" borderId="14" xfId="0" applyFont="1" applyFill="1" applyBorder="1" applyAlignment="1">
      <alignment vertical="center"/>
    </xf>
    <xf numFmtId="0" fontId="4" fillId="6" borderId="14" xfId="0" applyFont="1" applyFill="1" applyBorder="1" applyAlignment="1">
      <alignment horizontal="left" vertical="center"/>
    </xf>
    <xf numFmtId="3" fontId="4" fillId="6" borderId="14" xfId="0" applyNumberFormat="1" applyFont="1" applyFill="1" applyBorder="1" applyAlignment="1">
      <alignment vertical="center"/>
    </xf>
    <xf numFmtId="0" fontId="5" fillId="0" borderId="0" xfId="0" applyFont="1" applyAlignment="1">
      <alignment horizontal="righ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5" borderId="9" xfId="0" applyFont="1" applyFill="1" applyBorder="1" applyAlignment="1">
      <alignment vertical="center"/>
    </xf>
    <xf numFmtId="0" fontId="4" fillId="5" borderId="14" xfId="0" applyFont="1" applyFill="1" applyBorder="1" applyAlignment="1">
      <alignment vertical="center"/>
    </xf>
    <xf numFmtId="0" fontId="4" fillId="5" borderId="10" xfId="0" applyFont="1" applyFill="1" applyBorder="1" applyAlignment="1">
      <alignment vertical="center"/>
    </xf>
    <xf numFmtId="0" fontId="4" fillId="5" borderId="10" xfId="0" applyFont="1" applyFill="1" applyBorder="1" applyAlignment="1">
      <alignment horizontal="center" vertical="center"/>
    </xf>
    <xf numFmtId="0" fontId="5" fillId="3" borderId="9" xfId="0" applyFont="1" applyFill="1" applyBorder="1" applyAlignment="1">
      <alignment vertical="center"/>
    </xf>
    <xf numFmtId="0" fontId="5" fillId="3" borderId="14" xfId="0" applyFont="1" applyFill="1" applyBorder="1" applyAlignment="1">
      <alignment vertical="center"/>
    </xf>
    <xf numFmtId="0" fontId="5" fillId="3" borderId="10" xfId="0" applyFont="1" applyFill="1" applyBorder="1" applyAlignment="1">
      <alignment vertical="center"/>
    </xf>
    <xf numFmtId="0" fontId="5" fillId="3" borderId="20" xfId="0" applyFont="1" applyFill="1" applyBorder="1" applyAlignment="1">
      <alignment vertical="center"/>
    </xf>
    <xf numFmtId="0" fontId="5" fillId="3" borderId="16" xfId="0" applyFont="1" applyFill="1" applyBorder="1" applyAlignment="1">
      <alignment vertical="center"/>
    </xf>
    <xf numFmtId="0" fontId="5" fillId="3" borderId="21" xfId="0" applyFont="1" applyFill="1" applyBorder="1" applyAlignment="1">
      <alignment vertical="center"/>
    </xf>
    <xf numFmtId="0" fontId="5" fillId="0" borderId="5" xfId="0" quotePrefix="1" applyFont="1" applyBorder="1" applyAlignment="1">
      <alignment vertical="center"/>
    </xf>
    <xf numFmtId="0" fontId="5" fillId="0" borderId="0" xfId="0" quotePrefix="1" applyFont="1" applyAlignment="1">
      <alignment vertical="center"/>
    </xf>
    <xf numFmtId="0" fontId="5" fillId="0" borderId="0" xfId="0" applyFont="1" applyAlignment="1">
      <alignment horizontal="right" vertical="center" wrapText="1"/>
    </xf>
    <xf numFmtId="0" fontId="5" fillId="0" borderId="19" xfId="0" quotePrefix="1" applyFont="1" applyBorder="1" applyAlignment="1">
      <alignment vertical="center"/>
    </xf>
    <xf numFmtId="0" fontId="5" fillId="0" borderId="5" xfId="0" applyFont="1" applyBorder="1" applyAlignment="1">
      <alignment vertical="center"/>
    </xf>
    <xf numFmtId="0" fontId="5" fillId="0" borderId="19"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3" fillId="4" borderId="12" xfId="0" applyFont="1" applyFill="1" applyBorder="1" applyAlignment="1">
      <alignment vertical="center"/>
    </xf>
    <xf numFmtId="0" fontId="12" fillId="4" borderId="12" xfId="0" applyFont="1" applyFill="1" applyBorder="1" applyAlignment="1">
      <alignment horizontal="left" vertical="center"/>
    </xf>
    <xf numFmtId="0" fontId="13" fillId="4" borderId="12" xfId="0" applyFont="1" applyFill="1" applyBorder="1" applyAlignment="1">
      <alignment horizontal="left" vertical="center"/>
    </xf>
    <xf numFmtId="3" fontId="12" fillId="4" borderId="12" xfId="0" applyNumberFormat="1" applyFont="1" applyFill="1" applyBorder="1" applyAlignment="1">
      <alignment vertical="center"/>
    </xf>
    <xf numFmtId="0" fontId="13" fillId="0" borderId="0" xfId="0" applyFont="1"/>
    <xf numFmtId="0" fontId="11" fillId="0" borderId="0" xfId="0" applyFont="1"/>
    <xf numFmtId="0" fontId="13" fillId="0" borderId="0" xfId="0" applyFont="1" applyAlignment="1">
      <alignment horizontal="left"/>
    </xf>
    <xf numFmtId="0" fontId="26" fillId="0" borderId="0" xfId="0" applyFont="1"/>
    <xf numFmtId="9" fontId="13" fillId="0" borderId="0" xfId="0" applyNumberFormat="1" applyFont="1" applyAlignment="1">
      <alignment horizontal="left"/>
    </xf>
    <xf numFmtId="3" fontId="13" fillId="0" borderId="0" xfId="0" applyNumberFormat="1" applyFont="1" applyAlignment="1">
      <alignment horizontal="left"/>
    </xf>
    <xf numFmtId="4" fontId="13" fillId="0" borderId="0" xfId="0" applyNumberFormat="1" applyFont="1" applyAlignment="1">
      <alignment horizontal="left"/>
    </xf>
    <xf numFmtId="3" fontId="26" fillId="0" borderId="0" xfId="0" applyNumberFormat="1" applyFont="1" applyAlignment="1">
      <alignment horizontal="left"/>
    </xf>
    <xf numFmtId="0" fontId="26" fillId="0" borderId="0" xfId="0" applyFont="1" applyAlignment="1">
      <alignment horizontal="left"/>
    </xf>
    <xf numFmtId="3" fontId="21" fillId="3" borderId="2" xfId="0" applyNumberFormat="1" applyFont="1" applyFill="1" applyBorder="1" applyAlignment="1" applyProtection="1">
      <alignment horizontal="center" vertical="center"/>
      <protection locked="0"/>
    </xf>
    <xf numFmtId="9" fontId="26" fillId="0" borderId="2" xfId="2"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5" fillId="3" borderId="9" xfId="0" applyFont="1" applyFill="1" applyBorder="1" applyAlignment="1">
      <alignment horizontal="left" vertical="center"/>
    </xf>
    <xf numFmtId="0" fontId="5" fillId="3" borderId="14" xfId="0" applyFont="1" applyFill="1" applyBorder="1" applyAlignment="1">
      <alignment horizontal="left" vertical="center"/>
    </xf>
    <xf numFmtId="0" fontId="5" fillId="3" borderId="10" xfId="0" applyFont="1" applyFill="1" applyBorder="1" applyAlignment="1">
      <alignment horizontal="left" vertical="center"/>
    </xf>
    <xf numFmtId="4" fontId="5" fillId="3" borderId="10" xfId="0" applyNumberFormat="1" applyFont="1" applyFill="1" applyBorder="1" applyAlignment="1">
      <alignment horizontal="center" vertical="center"/>
    </xf>
    <xf numFmtId="4" fontId="5" fillId="3" borderId="21" xfId="0" applyNumberFormat="1" applyFont="1" applyFill="1" applyBorder="1" applyAlignment="1">
      <alignment horizontal="center" vertical="center"/>
    </xf>
    <xf numFmtId="0" fontId="5" fillId="3" borderId="16" xfId="0" applyFont="1" applyFill="1" applyBorder="1"/>
    <xf numFmtId="167" fontId="21" fillId="7" borderId="44" xfId="0" applyNumberFormat="1" applyFont="1" applyFill="1" applyBorder="1" applyAlignment="1">
      <alignment horizontal="center" vertical="center"/>
    </xf>
    <xf numFmtId="167" fontId="21" fillId="7" borderId="45" xfId="0" applyNumberFormat="1" applyFont="1" applyFill="1" applyBorder="1" applyAlignment="1">
      <alignment horizontal="center" vertical="center"/>
    </xf>
    <xf numFmtId="167" fontId="21" fillId="7" borderId="46" xfId="0" applyNumberFormat="1" applyFont="1" applyFill="1" applyBorder="1" applyAlignment="1">
      <alignment horizontal="center" vertical="center"/>
    </xf>
    <xf numFmtId="167" fontId="21" fillId="7" borderId="46" xfId="0" applyNumberFormat="1" applyFont="1" applyFill="1" applyBorder="1" applyAlignment="1">
      <alignment horizontal="center" vertical="center" wrapText="1"/>
    </xf>
    <xf numFmtId="167" fontId="21" fillId="7" borderId="47" xfId="0" applyNumberFormat="1" applyFont="1" applyFill="1" applyBorder="1" applyAlignment="1">
      <alignment horizontal="center" vertical="center" wrapText="1"/>
    </xf>
    <xf numFmtId="167" fontId="11" fillId="0" borderId="48" xfId="0" applyNumberFormat="1" applyFont="1" applyBorder="1" applyAlignment="1" applyProtection="1">
      <alignment horizontal="center" vertical="center"/>
      <protection locked="0"/>
    </xf>
    <xf numFmtId="9" fontId="11" fillId="7" borderId="11" xfId="2" applyFont="1" applyFill="1" applyBorder="1" applyAlignment="1" applyProtection="1">
      <alignment horizontal="center" vertical="center"/>
    </xf>
    <xf numFmtId="9" fontId="11" fillId="7" borderId="12" xfId="2" applyFont="1" applyFill="1" applyBorder="1" applyAlignment="1" applyProtection="1">
      <alignment horizontal="center" vertical="center"/>
    </xf>
    <xf numFmtId="9" fontId="24" fillId="7" borderId="12" xfId="2" applyFont="1" applyFill="1" applyBorder="1" applyAlignment="1" applyProtection="1">
      <alignment horizontal="center" vertical="center"/>
    </xf>
    <xf numFmtId="1" fontId="11" fillId="7" borderId="40" xfId="0" applyNumberFormat="1" applyFont="1" applyFill="1" applyBorder="1" applyAlignment="1">
      <alignment horizontal="center" vertical="center"/>
    </xf>
    <xf numFmtId="0" fontId="5" fillId="8" borderId="30" xfId="0" applyFont="1" applyFill="1" applyBorder="1"/>
    <xf numFmtId="2" fontId="0" fillId="0" borderId="0" xfId="0" applyNumberFormat="1"/>
    <xf numFmtId="3" fontId="0" fillId="0" borderId="0" xfId="0" applyNumberFormat="1"/>
    <xf numFmtId="168" fontId="13" fillId="22" borderId="9" xfId="1" applyNumberFormat="1" applyFont="1" applyFill="1" applyBorder="1" applyAlignment="1" applyProtection="1">
      <alignment horizontal="center" vertical="center"/>
    </xf>
    <xf numFmtId="168" fontId="13" fillId="22" borderId="20" xfId="1" applyNumberFormat="1" applyFont="1" applyFill="1" applyBorder="1" applyAlignment="1" applyProtection="1">
      <alignment horizontal="center" vertical="center"/>
    </xf>
    <xf numFmtId="3" fontId="12" fillId="22" borderId="31" xfId="0" applyNumberFormat="1" applyFont="1" applyFill="1" applyBorder="1" applyAlignment="1">
      <alignment horizontal="center" vertical="center"/>
    </xf>
    <xf numFmtId="3" fontId="5" fillId="23" borderId="10" xfId="0" applyNumberFormat="1" applyFont="1" applyFill="1" applyBorder="1" applyAlignment="1">
      <alignment horizontal="center" vertical="center"/>
    </xf>
    <xf numFmtId="3" fontId="5" fillId="23" borderId="21" xfId="0" applyNumberFormat="1" applyFont="1" applyFill="1" applyBorder="1" applyAlignment="1">
      <alignment horizontal="center" vertical="center"/>
    </xf>
    <xf numFmtId="0" fontId="5" fillId="25" borderId="2" xfId="0" applyFont="1" applyFill="1" applyBorder="1" applyAlignment="1">
      <alignment horizontal="center" vertical="center"/>
    </xf>
    <xf numFmtId="0" fontId="5" fillId="25" borderId="14" xfId="0" applyFont="1" applyFill="1" applyBorder="1" applyAlignment="1">
      <alignment horizontal="left" vertical="center"/>
    </xf>
    <xf numFmtId="3" fontId="5" fillId="25" borderId="2" xfId="0" applyNumberFormat="1" applyFont="1" applyFill="1" applyBorder="1" applyAlignment="1">
      <alignment horizontal="center" vertical="center"/>
    </xf>
    <xf numFmtId="3" fontId="11" fillId="11" borderId="2" xfId="0" applyNumberFormat="1" applyFont="1" applyFill="1" applyBorder="1" applyAlignment="1" applyProtection="1">
      <alignment horizontal="center" vertical="center"/>
      <protection locked="0"/>
    </xf>
    <xf numFmtId="0" fontId="5" fillId="11" borderId="2" xfId="0" applyFont="1" applyFill="1" applyBorder="1" applyAlignment="1" applyProtection="1">
      <alignment horizontal="center" vertical="center"/>
      <protection locked="0"/>
    </xf>
    <xf numFmtId="3" fontId="5" fillId="11" borderId="2" xfId="0" applyNumberFormat="1" applyFont="1" applyFill="1" applyBorder="1" applyAlignment="1">
      <alignment horizontal="center" vertical="center"/>
    </xf>
    <xf numFmtId="3" fontId="4" fillId="11" borderId="2" xfId="0" applyNumberFormat="1" applyFont="1" applyFill="1" applyBorder="1" applyAlignment="1">
      <alignment horizontal="center" vertical="center"/>
    </xf>
    <xf numFmtId="0" fontId="12" fillId="22" borderId="53" xfId="0" applyFont="1" applyFill="1" applyBorder="1" applyAlignment="1">
      <alignment horizontal="center" vertical="center" wrapText="1"/>
    </xf>
    <xf numFmtId="0" fontId="12" fillId="22" borderId="56" xfId="0" applyFont="1" applyFill="1" applyBorder="1" applyAlignment="1">
      <alignment horizontal="center" vertical="center" wrapText="1"/>
    </xf>
    <xf numFmtId="0" fontId="12" fillId="22" borderId="55" xfId="0" applyFont="1" applyFill="1" applyBorder="1" applyAlignment="1">
      <alignment horizontal="center" vertical="center" wrapText="1"/>
    </xf>
    <xf numFmtId="3" fontId="12" fillId="22" borderId="54" xfId="0" applyNumberFormat="1" applyFont="1" applyFill="1" applyBorder="1" applyAlignment="1">
      <alignment horizontal="center" vertical="center" wrapText="1"/>
    </xf>
    <xf numFmtId="0" fontId="12" fillId="22" borderId="46" xfId="0" applyFont="1" applyFill="1" applyBorder="1" applyAlignment="1">
      <alignment horizontal="center" vertical="center" wrapText="1"/>
    </xf>
    <xf numFmtId="0" fontId="12" fillId="22" borderId="30" xfId="0" applyFont="1" applyFill="1" applyBorder="1" applyAlignment="1">
      <alignment horizontal="center" vertical="center" wrapText="1"/>
    </xf>
    <xf numFmtId="0" fontId="12" fillId="22" borderId="42" xfId="0" applyFont="1" applyFill="1" applyBorder="1" applyAlignment="1">
      <alignment horizontal="center" vertical="center" wrapText="1"/>
    </xf>
    <xf numFmtId="0" fontId="5" fillId="23" borderId="13" xfId="0" applyFont="1" applyFill="1" applyBorder="1" applyAlignment="1">
      <alignment horizontal="left" vertical="center"/>
    </xf>
    <xf numFmtId="0" fontId="5" fillId="23" borderId="15" xfId="0" applyFont="1" applyFill="1" applyBorder="1" applyAlignment="1">
      <alignment horizontal="left" vertical="center"/>
    </xf>
    <xf numFmtId="0" fontId="14" fillId="24" borderId="58" xfId="0" applyFont="1" applyFill="1" applyBorder="1" applyAlignment="1">
      <alignment horizontal="center" vertical="center"/>
    </xf>
    <xf numFmtId="0" fontId="14" fillId="24" borderId="59" xfId="0" applyFont="1" applyFill="1" applyBorder="1" applyAlignment="1">
      <alignment horizontal="center" vertical="center"/>
    </xf>
    <xf numFmtId="0" fontId="14" fillId="24" borderId="56" xfId="0" applyFont="1" applyFill="1" applyBorder="1" applyAlignment="1">
      <alignment horizontal="center" vertical="center" wrapText="1"/>
    </xf>
    <xf numFmtId="0" fontId="5" fillId="25" borderId="13" xfId="0" applyFont="1" applyFill="1" applyBorder="1" applyAlignment="1">
      <alignment horizontal="left" vertical="center"/>
    </xf>
    <xf numFmtId="0" fontId="14" fillId="24" borderId="51" xfId="0" applyFont="1" applyFill="1" applyBorder="1" applyAlignment="1">
      <alignment horizontal="center"/>
    </xf>
    <xf numFmtId="0" fontId="14" fillId="24" borderId="12" xfId="0" applyFont="1" applyFill="1" applyBorder="1" applyAlignment="1">
      <alignment horizontal="center" vertical="center"/>
    </xf>
    <xf numFmtId="3" fontId="13" fillId="24" borderId="51" xfId="0" applyNumberFormat="1" applyFont="1" applyFill="1" applyBorder="1" applyAlignment="1">
      <alignment horizontal="center" vertical="center"/>
    </xf>
    <xf numFmtId="0" fontId="14" fillId="10" borderId="56" xfId="0" applyFont="1" applyFill="1" applyBorder="1" applyAlignment="1">
      <alignment horizontal="center" vertical="center" wrapText="1"/>
    </xf>
    <xf numFmtId="0" fontId="13" fillId="10" borderId="50" xfId="0" applyFont="1" applyFill="1" applyBorder="1" applyAlignment="1">
      <alignment horizontal="left" vertical="center"/>
    </xf>
    <xf numFmtId="0" fontId="13" fillId="10" borderId="43" xfId="0" applyFont="1" applyFill="1" applyBorder="1" applyAlignment="1">
      <alignment horizontal="left" vertical="center"/>
    </xf>
    <xf numFmtId="0" fontId="13" fillId="10" borderId="51" xfId="0" applyFont="1" applyFill="1" applyBorder="1" applyAlignment="1">
      <alignment horizontal="left" vertical="center"/>
    </xf>
    <xf numFmtId="3" fontId="13" fillId="10" borderId="51" xfId="0" applyNumberFormat="1" applyFont="1" applyFill="1" applyBorder="1" applyAlignment="1">
      <alignment horizontal="center" vertical="center"/>
    </xf>
    <xf numFmtId="0" fontId="5" fillId="3" borderId="7" xfId="0" quotePrefix="1" applyFont="1" applyFill="1" applyBorder="1" applyAlignment="1">
      <alignment horizontal="right" vertical="center"/>
    </xf>
    <xf numFmtId="0" fontId="4" fillId="3" borderId="16" xfId="0" applyFont="1" applyFill="1" applyBorder="1" applyAlignment="1">
      <alignment vertical="center"/>
    </xf>
    <xf numFmtId="0" fontId="12" fillId="10" borderId="36" xfId="0" applyFont="1" applyFill="1" applyBorder="1" applyAlignment="1">
      <alignment vertical="center"/>
    </xf>
    <xf numFmtId="0" fontId="12" fillId="22" borderId="31" xfId="0" applyFont="1" applyFill="1" applyBorder="1" applyAlignment="1">
      <alignment vertical="center"/>
    </xf>
    <xf numFmtId="0" fontId="12" fillId="22" borderId="31" xfId="0" applyFont="1" applyFill="1" applyBorder="1" applyAlignment="1">
      <alignment horizontal="left" vertical="center"/>
    </xf>
    <xf numFmtId="1" fontId="12" fillId="22" borderId="31" xfId="0" applyNumberFormat="1" applyFont="1" applyFill="1" applyBorder="1" applyAlignment="1">
      <alignment horizontal="right" vertical="center"/>
    </xf>
    <xf numFmtId="0" fontId="4" fillId="3" borderId="28" xfId="0" applyFont="1" applyFill="1" applyBorder="1" applyAlignment="1">
      <alignment horizontal="center" vertical="center"/>
    </xf>
    <xf numFmtId="0" fontId="12" fillId="24" borderId="36" xfId="0" applyFont="1" applyFill="1" applyBorder="1" applyAlignment="1">
      <alignment vertical="center"/>
    </xf>
    <xf numFmtId="0" fontId="12" fillId="24" borderId="31" xfId="0" applyFont="1" applyFill="1" applyBorder="1" applyAlignment="1">
      <alignment horizontal="left" vertical="center"/>
    </xf>
    <xf numFmtId="0" fontId="12" fillId="24" borderId="31" xfId="0" applyFont="1" applyFill="1" applyBorder="1" applyAlignment="1">
      <alignment vertical="center"/>
    </xf>
    <xf numFmtId="1" fontId="12" fillId="24" borderId="31" xfId="0" applyNumberFormat="1" applyFont="1" applyFill="1" applyBorder="1" applyAlignment="1">
      <alignment horizontal="right" vertical="center"/>
    </xf>
    <xf numFmtId="0" fontId="12" fillId="10" borderId="31" xfId="0" applyFont="1" applyFill="1" applyBorder="1" applyAlignment="1">
      <alignment horizontal="left" vertical="center"/>
    </xf>
    <xf numFmtId="0" fontId="12" fillId="10" borderId="31" xfId="0" applyFont="1" applyFill="1" applyBorder="1" applyAlignment="1">
      <alignment vertical="center"/>
    </xf>
    <xf numFmtId="1" fontId="12" fillId="10" borderId="31" xfId="0" applyNumberFormat="1" applyFont="1" applyFill="1" applyBorder="1" applyAlignment="1">
      <alignment horizontal="right" vertical="center"/>
    </xf>
    <xf numFmtId="0" fontId="12" fillId="10" borderId="58" xfId="0" applyFont="1" applyFill="1" applyBorder="1" applyAlignment="1">
      <alignment horizontal="center" vertical="center"/>
    </xf>
    <xf numFmtId="0" fontId="12" fillId="10" borderId="59" xfId="0" applyFont="1" applyFill="1" applyBorder="1" applyAlignment="1">
      <alignment horizontal="center" vertical="center"/>
    </xf>
    <xf numFmtId="0" fontId="12" fillId="10" borderId="56" xfId="0" applyFont="1" applyFill="1" applyBorder="1" applyAlignment="1">
      <alignment horizontal="center" vertical="center" wrapText="1"/>
    </xf>
    <xf numFmtId="0" fontId="12" fillId="10" borderId="54" xfId="0" applyFont="1" applyFill="1" applyBorder="1" applyAlignment="1">
      <alignment horizontal="center" vertical="center"/>
    </xf>
    <xf numFmtId="0" fontId="12" fillId="10" borderId="60" xfId="0" applyFont="1" applyFill="1" applyBorder="1" applyAlignment="1">
      <alignment horizontal="center" vertical="center"/>
    </xf>
    <xf numFmtId="3" fontId="14" fillId="24" borderId="56" xfId="0" applyNumberFormat="1" applyFont="1" applyFill="1" applyBorder="1" applyAlignment="1">
      <alignment horizontal="center" vertical="center" wrapText="1"/>
    </xf>
    <xf numFmtId="3" fontId="12" fillId="10" borderId="56" xfId="0" applyNumberFormat="1" applyFont="1" applyFill="1" applyBorder="1" applyAlignment="1">
      <alignment horizontal="center" vertical="center" wrapText="1"/>
    </xf>
    <xf numFmtId="0" fontId="12" fillId="22" borderId="37" xfId="0" applyFont="1" applyFill="1" applyBorder="1" applyAlignment="1">
      <alignment vertical="center"/>
    </xf>
    <xf numFmtId="0" fontId="12" fillId="24" borderId="37" xfId="0" applyFont="1" applyFill="1" applyBorder="1" applyAlignment="1">
      <alignment vertical="center"/>
    </xf>
    <xf numFmtId="0" fontId="12" fillId="10" borderId="37" xfId="0" applyFont="1" applyFill="1" applyBorder="1" applyAlignment="1">
      <alignment vertical="center"/>
    </xf>
    <xf numFmtId="0" fontId="0" fillId="26" borderId="56" xfId="0" applyFill="1" applyBorder="1" applyAlignment="1">
      <alignment horizontal="right"/>
    </xf>
    <xf numFmtId="2" fontId="0" fillId="26" borderId="56" xfId="0" applyNumberFormat="1" applyFill="1" applyBorder="1"/>
    <xf numFmtId="0" fontId="0" fillId="26" borderId="2" xfId="0" applyFill="1" applyBorder="1" applyAlignment="1">
      <alignment horizontal="right"/>
    </xf>
    <xf numFmtId="2" fontId="0" fillId="26" borderId="2" xfId="0" applyNumberFormat="1" applyFill="1" applyBorder="1"/>
    <xf numFmtId="16" fontId="0" fillId="26" borderId="2" xfId="0" applyNumberFormat="1" applyFill="1" applyBorder="1" applyAlignment="1">
      <alignment horizontal="right"/>
    </xf>
    <xf numFmtId="0" fontId="7" fillId="12" borderId="67" xfId="0" applyFont="1" applyFill="1" applyBorder="1" applyAlignment="1">
      <alignment horizontal="center"/>
    </xf>
    <xf numFmtId="0" fontId="7" fillId="12" borderId="2" xfId="0" applyFont="1" applyFill="1" applyBorder="1" applyAlignment="1">
      <alignment horizontal="center"/>
    </xf>
    <xf numFmtId="0" fontId="7" fillId="12" borderId="61" xfId="0" applyFont="1" applyFill="1" applyBorder="1" applyAlignment="1">
      <alignment horizontal="center" wrapText="1"/>
    </xf>
    <xf numFmtId="0" fontId="7" fillId="12" borderId="67" xfId="0" applyFont="1" applyFill="1" applyBorder="1"/>
    <xf numFmtId="0" fontId="6" fillId="27" borderId="2" xfId="0" applyFont="1" applyFill="1" applyBorder="1" applyAlignment="1">
      <alignment horizontal="center" vertical="center"/>
    </xf>
    <xf numFmtId="0" fontId="6" fillId="27" borderId="2" xfId="0" applyFont="1" applyFill="1" applyBorder="1" applyAlignment="1">
      <alignment horizontal="center"/>
    </xf>
    <xf numFmtId="0" fontId="7" fillId="12" borderId="68" xfId="0" applyFont="1" applyFill="1" applyBorder="1"/>
    <xf numFmtId="0" fontId="6" fillId="27" borderId="51" xfId="0" applyFont="1" applyFill="1" applyBorder="1" applyAlignment="1">
      <alignment horizontal="center"/>
    </xf>
    <xf numFmtId="0" fontId="0" fillId="0" borderId="62" xfId="0" applyBorder="1"/>
    <xf numFmtId="0" fontId="6" fillId="0" borderId="2" xfId="0" applyFont="1" applyBorder="1" applyAlignment="1">
      <alignment horizontal="center" vertical="center"/>
    </xf>
    <xf numFmtId="0" fontId="6" fillId="0" borderId="51" xfId="0" applyFont="1" applyBorder="1" applyAlignment="1">
      <alignment horizontal="center" vertical="center"/>
    </xf>
    <xf numFmtId="0" fontId="6" fillId="12" borderId="0" xfId="0" applyFont="1" applyFill="1"/>
    <xf numFmtId="0" fontId="0" fillId="12" borderId="0" xfId="0" applyFill="1" applyAlignment="1">
      <alignment wrapText="1"/>
    </xf>
    <xf numFmtId="0" fontId="38" fillId="0" borderId="0" xfId="0" applyFont="1"/>
    <xf numFmtId="172" fontId="38" fillId="29" borderId="9" xfId="10" applyNumberFormat="1" applyFont="1" applyFill="1" applyBorder="1" applyAlignment="1" applyProtection="1">
      <alignment vertical="center"/>
      <protection hidden="1"/>
    </xf>
    <xf numFmtId="173" fontId="38" fillId="29" borderId="14" xfId="10" applyNumberFormat="1" applyFont="1" applyFill="1" applyBorder="1" applyAlignment="1" applyProtection="1">
      <alignment horizontal="left" vertical="center"/>
      <protection hidden="1"/>
    </xf>
    <xf numFmtId="0" fontId="38" fillId="29" borderId="14" xfId="10" applyFont="1" applyFill="1" applyBorder="1" applyAlignment="1" applyProtection="1">
      <alignment vertical="center"/>
      <protection hidden="1"/>
    </xf>
    <xf numFmtId="173" fontId="38" fillId="29" borderId="10" xfId="10" applyNumberFormat="1" applyFont="1" applyFill="1" applyBorder="1" applyAlignment="1" applyProtection="1">
      <alignment vertical="center"/>
      <protection hidden="1"/>
    </xf>
    <xf numFmtId="172" fontId="38" fillId="0" borderId="9" xfId="10" applyNumberFormat="1" applyFont="1" applyBorder="1" applyAlignment="1" applyProtection="1">
      <alignment vertical="center"/>
      <protection hidden="1"/>
    </xf>
    <xf numFmtId="173" fontId="38" fillId="0" borderId="14" xfId="10" applyNumberFormat="1" applyFont="1" applyBorder="1" applyAlignment="1" applyProtection="1">
      <alignment horizontal="left" vertical="center"/>
      <protection hidden="1"/>
    </xf>
    <xf numFmtId="0" fontId="38" fillId="0" borderId="14" xfId="10" applyFont="1" applyBorder="1" applyAlignment="1" applyProtection="1">
      <alignment vertical="center"/>
      <protection hidden="1"/>
    </xf>
    <xf numFmtId="0" fontId="38" fillId="0" borderId="71" xfId="10" applyFont="1" applyBorder="1" applyAlignment="1" applyProtection="1">
      <alignment vertical="center"/>
      <protection hidden="1"/>
    </xf>
    <xf numFmtId="172" fontId="38" fillId="30" borderId="72" xfId="10" applyNumberFormat="1" applyFont="1" applyFill="1" applyBorder="1" applyAlignment="1" applyProtection="1">
      <alignment vertical="center"/>
      <protection hidden="1"/>
    </xf>
    <xf numFmtId="173" fontId="38" fillId="30" borderId="14" xfId="10" applyNumberFormat="1" applyFont="1" applyFill="1" applyBorder="1" applyAlignment="1" applyProtection="1">
      <alignment horizontal="left" vertical="center"/>
      <protection hidden="1"/>
    </xf>
    <xf numFmtId="0" fontId="38" fillId="30" borderId="14" xfId="10" applyFont="1" applyFill="1" applyBorder="1" applyAlignment="1" applyProtection="1">
      <alignment vertical="center"/>
      <protection hidden="1"/>
    </xf>
    <xf numFmtId="0" fontId="38" fillId="30" borderId="71" xfId="10" applyFont="1" applyFill="1" applyBorder="1" applyAlignment="1" applyProtection="1">
      <alignment vertical="center"/>
      <protection hidden="1"/>
    </xf>
    <xf numFmtId="172" fontId="38" fillId="0" borderId="72" xfId="10" applyNumberFormat="1" applyFont="1" applyBorder="1" applyAlignment="1" applyProtection="1">
      <alignment vertical="center"/>
      <protection hidden="1"/>
    </xf>
    <xf numFmtId="0" fontId="38" fillId="29" borderId="10" xfId="10" applyFont="1" applyFill="1" applyBorder="1" applyAlignment="1" applyProtection="1">
      <alignment vertical="center"/>
      <protection hidden="1"/>
    </xf>
    <xf numFmtId="172" fontId="38" fillId="3" borderId="72" xfId="10" applyNumberFormat="1" applyFont="1" applyFill="1" applyBorder="1" applyAlignment="1" applyProtection="1">
      <alignment vertical="center"/>
      <protection hidden="1"/>
    </xf>
    <xf numFmtId="173" fontId="38" fillId="3" borderId="14" xfId="10" applyNumberFormat="1" applyFont="1" applyFill="1" applyBorder="1" applyAlignment="1" applyProtection="1">
      <alignment horizontal="left" vertical="center"/>
      <protection hidden="1"/>
    </xf>
    <xf numFmtId="0" fontId="38" fillId="3" borderId="14" xfId="10" applyFont="1" applyFill="1" applyBorder="1" applyAlignment="1" applyProtection="1">
      <alignment vertical="center"/>
      <protection hidden="1"/>
    </xf>
    <xf numFmtId="0" fontId="38" fillId="3" borderId="71" xfId="10" applyFont="1" applyFill="1" applyBorder="1" applyAlignment="1" applyProtection="1">
      <alignment vertical="center"/>
      <protection hidden="1"/>
    </xf>
    <xf numFmtId="172" fontId="38" fillId="3" borderId="9" xfId="10" applyNumberFormat="1" applyFont="1" applyFill="1" applyBorder="1" applyAlignment="1" applyProtection="1">
      <alignment vertical="center"/>
      <protection hidden="1"/>
    </xf>
    <xf numFmtId="0" fontId="38" fillId="3" borderId="10" xfId="10" applyFont="1" applyFill="1" applyBorder="1" applyAlignment="1" applyProtection="1">
      <alignment vertical="center"/>
      <protection hidden="1"/>
    </xf>
    <xf numFmtId="172" fontId="38" fillId="30" borderId="9" xfId="10" applyNumberFormat="1" applyFont="1" applyFill="1" applyBorder="1" applyAlignment="1" applyProtection="1">
      <alignment vertical="center"/>
      <protection hidden="1"/>
    </xf>
    <xf numFmtId="0" fontId="38" fillId="0" borderId="10" xfId="10" applyFont="1" applyBorder="1" applyAlignment="1" applyProtection="1">
      <alignment vertical="center"/>
      <protection hidden="1"/>
    </xf>
    <xf numFmtId="0" fontId="38" fillId="30" borderId="10" xfId="10" applyFont="1" applyFill="1" applyBorder="1" applyAlignment="1" applyProtection="1">
      <alignment vertical="center"/>
      <protection hidden="1"/>
    </xf>
    <xf numFmtId="172" fontId="38" fillId="29" borderId="72" xfId="10" applyNumberFormat="1" applyFont="1" applyFill="1" applyBorder="1" applyAlignment="1" applyProtection="1">
      <alignment vertical="center"/>
      <protection hidden="1"/>
    </xf>
    <xf numFmtId="0" fontId="38" fillId="29" borderId="71" xfId="10" applyFont="1" applyFill="1" applyBorder="1" applyAlignment="1" applyProtection="1">
      <alignment vertical="center"/>
      <protection hidden="1"/>
    </xf>
    <xf numFmtId="172" fontId="38" fillId="9" borderId="72" xfId="10" applyNumberFormat="1" applyFont="1" applyFill="1" applyBorder="1" applyAlignment="1" applyProtection="1">
      <alignment vertical="center"/>
      <protection hidden="1"/>
    </xf>
    <xf numFmtId="173" fontId="38" fillId="9" borderId="14" xfId="10" applyNumberFormat="1" applyFont="1" applyFill="1" applyBorder="1" applyAlignment="1" applyProtection="1">
      <alignment horizontal="left" vertical="center"/>
      <protection hidden="1"/>
    </xf>
    <xf numFmtId="0" fontId="38" fillId="9" borderId="14" xfId="10" applyFont="1" applyFill="1" applyBorder="1" applyAlignment="1" applyProtection="1">
      <alignment vertical="center"/>
      <protection hidden="1"/>
    </xf>
    <xf numFmtId="0" fontId="38" fillId="9" borderId="71" xfId="10" applyFont="1" applyFill="1" applyBorder="1" applyAlignment="1" applyProtection="1">
      <alignment vertical="center"/>
      <protection hidden="1"/>
    </xf>
    <xf numFmtId="0" fontId="41" fillId="28" borderId="20" xfId="0" applyFont="1" applyFill="1" applyBorder="1" applyProtection="1">
      <protection hidden="1"/>
    </xf>
    <xf numFmtId="0" fontId="41" fillId="28" borderId="16" xfId="0" applyFont="1" applyFill="1" applyBorder="1" applyProtection="1">
      <protection hidden="1"/>
    </xf>
    <xf numFmtId="0" fontId="42" fillId="28" borderId="21" xfId="0" applyFont="1" applyFill="1" applyBorder="1" applyAlignment="1" applyProtection="1">
      <alignment horizontal="right"/>
      <protection hidden="1"/>
    </xf>
    <xf numFmtId="173" fontId="38" fillId="3" borderId="10" xfId="10" applyNumberFormat="1" applyFont="1" applyFill="1" applyBorder="1" applyAlignment="1" applyProtection="1">
      <alignment vertical="center"/>
      <protection hidden="1"/>
    </xf>
    <xf numFmtId="0" fontId="42" fillId="28" borderId="16" xfId="0" applyFont="1" applyFill="1" applyBorder="1" applyProtection="1">
      <protection hidden="1"/>
    </xf>
    <xf numFmtId="0" fontId="33" fillId="26" borderId="9" xfId="0" applyFont="1" applyFill="1" applyBorder="1" applyAlignment="1">
      <alignment horizontal="center"/>
    </xf>
    <xf numFmtId="0" fontId="0" fillId="26" borderId="0" xfId="0" applyFill="1"/>
    <xf numFmtId="0" fontId="0" fillId="31" borderId="0" xfId="0" applyFill="1"/>
    <xf numFmtId="0" fontId="0" fillId="31" borderId="0" xfId="0" applyFill="1" applyAlignment="1">
      <alignment horizontal="center"/>
    </xf>
    <xf numFmtId="0" fontId="6" fillId="26" borderId="0" xfId="0" applyFont="1" applyFill="1" applyAlignment="1">
      <alignment horizontal="center" wrapText="1"/>
    </xf>
    <xf numFmtId="0" fontId="0" fillId="0" borderId="10" xfId="0" applyBorder="1"/>
    <xf numFmtId="0" fontId="0" fillId="0" borderId="67" xfId="0" applyBorder="1"/>
    <xf numFmtId="0" fontId="0" fillId="31" borderId="5" xfId="0" applyFill="1" applyBorder="1"/>
    <xf numFmtId="0" fontId="0" fillId="31" borderId="28" xfId="0" applyFill="1" applyBorder="1"/>
    <xf numFmtId="0" fontId="6" fillId="26" borderId="11" xfId="0" applyFont="1" applyFill="1" applyBorder="1"/>
    <xf numFmtId="0" fontId="6" fillId="26" borderId="41" xfId="0" applyFont="1" applyFill="1" applyBorder="1"/>
    <xf numFmtId="0" fontId="0" fillId="31" borderId="65" xfId="0" applyFill="1" applyBorder="1"/>
    <xf numFmtId="0" fontId="0" fillId="31" borderId="66" xfId="0" applyFill="1" applyBorder="1"/>
    <xf numFmtId="0" fontId="6" fillId="26" borderId="73" xfId="0" applyFont="1" applyFill="1" applyBorder="1"/>
    <xf numFmtId="0" fontId="6" fillId="27" borderId="33" xfId="0" applyFont="1" applyFill="1" applyBorder="1"/>
    <xf numFmtId="0" fontId="6" fillId="26" borderId="74" xfId="0" applyFont="1" applyFill="1" applyBorder="1"/>
    <xf numFmtId="0" fontId="6" fillId="31" borderId="32" xfId="0" applyFont="1" applyFill="1" applyBorder="1"/>
    <xf numFmtId="0" fontId="44" fillId="12" borderId="32" xfId="0" applyFont="1" applyFill="1" applyBorder="1"/>
    <xf numFmtId="0" fontId="6" fillId="26" borderId="32" xfId="0" applyFont="1" applyFill="1" applyBorder="1" applyAlignment="1">
      <alignment horizontal="right"/>
    </xf>
    <xf numFmtId="0" fontId="7" fillId="7" borderId="67" xfId="0" applyFont="1" applyFill="1" applyBorder="1" applyAlignment="1">
      <alignment horizontal="center"/>
    </xf>
    <xf numFmtId="0" fontId="7" fillId="7" borderId="2" xfId="0" applyFont="1" applyFill="1" applyBorder="1" applyAlignment="1">
      <alignment horizontal="center"/>
    </xf>
    <xf numFmtId="0" fontId="7" fillId="7" borderId="61" xfId="0" applyFont="1" applyFill="1" applyBorder="1" applyAlignment="1">
      <alignment horizontal="center" wrapText="1"/>
    </xf>
    <xf numFmtId="0" fontId="6" fillId="7" borderId="29" xfId="0" applyFont="1" applyFill="1" applyBorder="1"/>
    <xf numFmtId="0" fontId="0" fillId="7" borderId="30" xfId="0" applyFill="1" applyBorder="1"/>
    <xf numFmtId="0" fontId="0" fillId="7" borderId="42" xfId="0" applyFill="1" applyBorder="1"/>
    <xf numFmtId="0" fontId="0" fillId="7" borderId="56" xfId="0" applyFill="1" applyBorder="1" applyAlignment="1">
      <alignment horizontal="right"/>
    </xf>
    <xf numFmtId="2" fontId="0" fillId="7" borderId="56" xfId="0" applyNumberFormat="1" applyFill="1" applyBorder="1"/>
    <xf numFmtId="0" fontId="0" fillId="7" borderId="2" xfId="0" applyFill="1" applyBorder="1" applyAlignment="1">
      <alignment horizontal="right"/>
    </xf>
    <xf numFmtId="2" fontId="0" fillId="7" borderId="2" xfId="0" applyNumberFormat="1" applyFill="1" applyBorder="1"/>
    <xf numFmtId="16" fontId="0" fillId="7" borderId="2" xfId="0" applyNumberFormat="1" applyFill="1" applyBorder="1" applyAlignment="1">
      <alignment horizontal="right"/>
    </xf>
    <xf numFmtId="0" fontId="6" fillId="32" borderId="2" xfId="0" applyFont="1" applyFill="1" applyBorder="1" applyAlignment="1">
      <alignment horizontal="center" vertical="center"/>
    </xf>
    <xf numFmtId="0" fontId="6" fillId="32" borderId="2" xfId="0" applyFont="1" applyFill="1" applyBorder="1" applyAlignment="1">
      <alignment horizontal="center"/>
    </xf>
    <xf numFmtId="0" fontId="6" fillId="32" borderId="51" xfId="0" applyFont="1" applyFill="1" applyBorder="1" applyAlignment="1">
      <alignment horizontal="center"/>
    </xf>
    <xf numFmtId="0" fontId="0" fillId="32" borderId="62" xfId="0" applyFill="1" applyBorder="1"/>
    <xf numFmtId="0" fontId="33" fillId="7" borderId="29" xfId="0" applyFont="1" applyFill="1" applyBorder="1"/>
    <xf numFmtId="0" fontId="33" fillId="7" borderId="2" xfId="0" applyFont="1" applyFill="1" applyBorder="1" applyAlignment="1">
      <alignment horizontal="center"/>
    </xf>
    <xf numFmtId="0" fontId="33" fillId="7" borderId="67" xfId="0" applyFont="1" applyFill="1" applyBorder="1"/>
    <xf numFmtId="0" fontId="33" fillId="7" borderId="68" xfId="0" applyFont="1" applyFill="1" applyBorder="1"/>
    <xf numFmtId="0" fontId="33" fillId="7" borderId="61" xfId="0" applyFont="1" applyFill="1" applyBorder="1" applyAlignment="1">
      <alignment horizontal="center" wrapText="1"/>
    </xf>
    <xf numFmtId="0" fontId="33" fillId="7" borderId="67" xfId="0" applyFont="1" applyFill="1" applyBorder="1" applyAlignment="1">
      <alignment vertical="center" wrapText="1"/>
    </xf>
    <xf numFmtId="0" fontId="33" fillId="7" borderId="68" xfId="0" applyFont="1" applyFill="1" applyBorder="1" applyAlignment="1">
      <alignment vertical="center" wrapText="1"/>
    </xf>
    <xf numFmtId="0" fontId="33" fillId="8" borderId="9" xfId="0" applyFont="1" applyFill="1" applyBorder="1" applyAlignment="1">
      <alignment horizontal="center"/>
    </xf>
    <xf numFmtId="0" fontId="6" fillId="13" borderId="64" xfId="0" applyFont="1" applyFill="1" applyBorder="1" applyAlignment="1">
      <alignment horizontal="center" wrapText="1"/>
    </xf>
    <xf numFmtId="167" fontId="21" fillId="3" borderId="16" xfId="0" applyNumberFormat="1" applyFont="1" applyFill="1" applyBorder="1" applyAlignment="1">
      <alignment horizontal="center" vertical="center"/>
    </xf>
    <xf numFmtId="167" fontId="21" fillId="3" borderId="14" xfId="0" applyNumberFormat="1" applyFont="1" applyFill="1" applyBorder="1" applyAlignment="1">
      <alignment horizontal="center" vertical="center"/>
    </xf>
    <xf numFmtId="3" fontId="12" fillId="14" borderId="26" xfId="0" applyNumberFormat="1" applyFont="1" applyFill="1" applyBorder="1" applyAlignment="1">
      <alignment vertical="center"/>
    </xf>
    <xf numFmtId="3" fontId="12" fillId="14" borderId="14" xfId="0" applyNumberFormat="1" applyFont="1" applyFill="1" applyBorder="1" applyAlignment="1">
      <alignment vertical="center"/>
    </xf>
    <xf numFmtId="3" fontId="12" fillId="14" borderId="10" xfId="0" applyNumberFormat="1" applyFont="1" applyFill="1" applyBorder="1" applyAlignment="1">
      <alignment vertical="center"/>
    </xf>
    <xf numFmtId="0" fontId="0" fillId="0" borderId="0" xfId="0" applyAlignment="1">
      <alignment vertical="center"/>
    </xf>
    <xf numFmtId="0" fontId="45" fillId="7" borderId="0" xfId="0" applyFont="1" applyFill="1" applyAlignment="1">
      <alignment vertical="center"/>
    </xf>
    <xf numFmtId="0" fontId="0" fillId="7" borderId="0" xfId="0" applyFill="1" applyAlignment="1">
      <alignment vertical="center" wrapText="1"/>
    </xf>
    <xf numFmtId="0" fontId="0" fillId="7" borderId="0" xfId="0" applyFill="1" applyAlignment="1">
      <alignment vertical="center"/>
    </xf>
    <xf numFmtId="0" fontId="50" fillId="7" borderId="0" xfId="0" applyFont="1" applyFill="1" applyAlignment="1">
      <alignment vertical="center"/>
    </xf>
    <xf numFmtId="0" fontId="47" fillId="7" borderId="0" xfId="0" applyFont="1" applyFill="1" applyAlignment="1">
      <alignment horizontal="left" vertical="center" wrapText="1" indent="5"/>
    </xf>
    <xf numFmtId="0" fontId="0" fillId="7" borderId="0" xfId="0" applyFill="1" applyAlignment="1">
      <alignment horizontal="left" vertical="center" wrapText="1" indent="5"/>
    </xf>
    <xf numFmtId="0" fontId="47" fillId="7" borderId="0" xfId="0" applyFont="1" applyFill="1" applyAlignment="1">
      <alignment horizontal="left" vertical="center" wrapText="1" indent="8"/>
    </xf>
    <xf numFmtId="0" fontId="47" fillId="7" borderId="0" xfId="0" applyFont="1" applyFill="1" applyAlignment="1">
      <alignment horizontal="left" vertical="center" wrapText="1" indent="2"/>
    </xf>
    <xf numFmtId="0" fontId="0" fillId="7" borderId="0" xfId="0" applyFill="1"/>
    <xf numFmtId="0" fontId="6" fillId="7" borderId="0" xfId="0" applyFont="1" applyFill="1" applyAlignment="1">
      <alignment vertical="center"/>
    </xf>
    <xf numFmtId="174" fontId="51" fillId="8" borderId="14" xfId="0" applyNumberFormat="1" applyFont="1" applyFill="1" applyBorder="1" applyAlignment="1">
      <alignment vertical="center"/>
    </xf>
    <xf numFmtId="167" fontId="21" fillId="7" borderId="30" xfId="0" applyNumberFormat="1" applyFont="1" applyFill="1" applyBorder="1" applyAlignment="1">
      <alignment horizontal="center" vertical="center" wrapText="1"/>
    </xf>
    <xf numFmtId="9" fontId="26" fillId="0" borderId="0" xfId="2" applyFont="1" applyFill="1" applyBorder="1" applyAlignment="1" applyProtection="1">
      <alignment horizontal="center" vertical="center"/>
      <protection locked="0"/>
    </xf>
    <xf numFmtId="170" fontId="11" fillId="8" borderId="7" xfId="0" applyNumberFormat="1" applyFont="1" applyFill="1" applyBorder="1" applyAlignment="1">
      <alignment horizontal="center" vertical="center"/>
    </xf>
    <xf numFmtId="170" fontId="11" fillId="8" borderId="49" xfId="0" applyNumberFormat="1" applyFont="1" applyFill="1" applyBorder="1" applyAlignment="1">
      <alignment horizontal="center" vertical="center"/>
    </xf>
    <xf numFmtId="170" fontId="11" fillId="7" borderId="40" xfId="0" applyNumberFormat="1" applyFont="1" applyFill="1" applyBorder="1" applyAlignment="1">
      <alignment horizontal="center" vertical="center"/>
    </xf>
    <xf numFmtId="0" fontId="25" fillId="25" borderId="14" xfId="0" applyFont="1" applyFill="1" applyBorder="1" applyAlignment="1">
      <alignment horizontal="left" vertical="center"/>
    </xf>
    <xf numFmtId="0" fontId="25" fillId="25" borderId="13" xfId="0" applyFont="1" applyFill="1" applyBorder="1" applyAlignment="1">
      <alignment horizontal="left" vertical="center"/>
    </xf>
    <xf numFmtId="0" fontId="53" fillId="25" borderId="13" xfId="0" applyFont="1" applyFill="1" applyBorder="1" applyAlignment="1">
      <alignment horizontal="left" vertical="center"/>
    </xf>
    <xf numFmtId="0" fontId="0" fillId="31" borderId="8" xfId="0" applyFill="1" applyBorder="1"/>
    <xf numFmtId="0" fontId="6" fillId="26" borderId="12" xfId="0" applyFont="1" applyFill="1" applyBorder="1"/>
    <xf numFmtId="0" fontId="6" fillId="26" borderId="2" xfId="0" applyFont="1" applyFill="1" applyBorder="1" applyAlignment="1">
      <alignment wrapText="1"/>
    </xf>
    <xf numFmtId="0" fontId="6" fillId="13" borderId="36" xfId="0" applyFont="1" applyFill="1" applyBorder="1" applyAlignment="1">
      <alignment horizontal="center" wrapText="1"/>
    </xf>
    <xf numFmtId="0" fontId="6" fillId="13" borderId="37" xfId="0" applyFont="1" applyFill="1" applyBorder="1" applyAlignment="1">
      <alignment horizontal="center" wrapText="1"/>
    </xf>
    <xf numFmtId="0" fontId="6" fillId="13" borderId="31" xfId="0" applyFont="1" applyFill="1" applyBorder="1" applyAlignment="1">
      <alignment horizontal="center" wrapText="1"/>
    </xf>
    <xf numFmtId="0" fontId="0" fillId="0" borderId="61" xfId="0" applyBorder="1"/>
    <xf numFmtId="0" fontId="0" fillId="26" borderId="14" xfId="0" applyFill="1" applyBorder="1"/>
    <xf numFmtId="0" fontId="0" fillId="0" borderId="0" xfId="0" applyAlignment="1">
      <alignment wrapText="1"/>
    </xf>
    <xf numFmtId="0" fontId="0" fillId="0" borderId="0" xfId="0" applyAlignment="1">
      <alignment horizontal="center"/>
    </xf>
    <xf numFmtId="0" fontId="5" fillId="3" borderId="2" xfId="0" applyFont="1" applyFill="1" applyBorder="1" applyAlignment="1" applyProtection="1">
      <alignment horizontal="left" vertical="center"/>
      <protection locked="0"/>
    </xf>
    <xf numFmtId="0" fontId="5" fillId="3" borderId="6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57" xfId="0" applyFont="1" applyFill="1" applyBorder="1" applyAlignment="1" applyProtection="1">
      <alignment horizontal="left" vertical="center"/>
      <protection locked="0"/>
    </xf>
    <xf numFmtId="0" fontId="12" fillId="14" borderId="23" xfId="0" applyFont="1" applyFill="1" applyBorder="1" applyAlignment="1">
      <alignment horizontal="center" vertical="center" textRotation="90" wrapText="1"/>
    </xf>
    <xf numFmtId="0" fontId="12" fillId="14" borderId="24" xfId="0" applyFont="1" applyFill="1" applyBorder="1" applyAlignment="1">
      <alignment horizontal="center" vertical="center" textRotation="90" wrapText="1"/>
    </xf>
    <xf numFmtId="0" fontId="12" fillId="14" borderId="25" xfId="0" applyFont="1" applyFill="1" applyBorder="1" applyAlignment="1">
      <alignment horizontal="center" vertical="center" textRotation="90" wrapText="1"/>
    </xf>
    <xf numFmtId="3" fontId="12" fillId="14" borderId="26" xfId="0" applyNumberFormat="1" applyFont="1" applyFill="1" applyBorder="1" applyAlignment="1">
      <alignment vertical="center"/>
    </xf>
    <xf numFmtId="3" fontId="12" fillId="14" borderId="14" xfId="0" applyNumberFormat="1" applyFont="1" applyFill="1" applyBorder="1" applyAlignment="1">
      <alignment vertical="center"/>
    </xf>
    <xf numFmtId="3" fontId="12" fillId="14" borderId="10" xfId="0" applyNumberFormat="1" applyFont="1" applyFill="1" applyBorder="1" applyAlignment="1">
      <alignment vertical="center"/>
    </xf>
    <xf numFmtId="0" fontId="4" fillId="7" borderId="9" xfId="0" applyFont="1" applyFill="1" applyBorder="1" applyAlignment="1">
      <alignment vertical="center"/>
    </xf>
    <xf numFmtId="0" fontId="4" fillId="7" borderId="14" xfId="0" applyFont="1" applyFill="1" applyBorder="1" applyAlignment="1">
      <alignment vertical="center"/>
    </xf>
    <xf numFmtId="0" fontId="4" fillId="7" borderId="27" xfId="0" applyFont="1" applyFill="1" applyBorder="1" applyAlignment="1">
      <alignment vertical="center"/>
    </xf>
    <xf numFmtId="0" fontId="5" fillId="3" borderId="26"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5" fillId="0" borderId="16" xfId="0" applyFont="1" applyBorder="1" applyProtection="1">
      <protection locked="0"/>
    </xf>
    <xf numFmtId="0" fontId="5" fillId="0" borderId="21" xfId="0" applyFont="1" applyBorder="1" applyProtection="1">
      <protection locked="0"/>
    </xf>
    <xf numFmtId="169" fontId="5" fillId="0" borderId="8" xfId="0" applyNumberFormat="1" applyFont="1" applyBorder="1" applyAlignment="1" applyProtection="1">
      <alignment horizontal="left"/>
      <protection locked="0"/>
    </xf>
    <xf numFmtId="0" fontId="5" fillId="0" borderId="3" xfId="0" applyFont="1" applyBorder="1" applyAlignment="1" applyProtection="1">
      <alignment horizontal="left"/>
      <protection locked="0"/>
    </xf>
    <xf numFmtId="167" fontId="21" fillId="3" borderId="16" xfId="0" applyNumberFormat="1" applyFont="1" applyFill="1" applyBorder="1" applyAlignment="1">
      <alignment horizontal="center" vertical="center"/>
    </xf>
    <xf numFmtId="0" fontId="23" fillId="3" borderId="16" xfId="0" applyFont="1" applyFill="1" applyBorder="1" applyAlignment="1">
      <alignment horizontal="center" vertical="center"/>
    </xf>
    <xf numFmtId="0" fontId="4" fillId="8" borderId="5" xfId="0" applyFont="1" applyFill="1" applyBorder="1" applyAlignment="1">
      <alignment wrapText="1"/>
    </xf>
    <xf numFmtId="0" fontId="4" fillId="8" borderId="0" xfId="0" applyFont="1" applyFill="1" applyAlignment="1">
      <alignment wrapText="1"/>
    </xf>
    <xf numFmtId="0" fontId="12" fillId="14" borderId="9" xfId="3" applyFont="1" applyFill="1" applyBorder="1" applyAlignment="1" applyProtection="1">
      <alignment horizontal="center" vertical="center"/>
    </xf>
    <xf numFmtId="0" fontId="12" fillId="14" borderId="14" xfId="3" applyFont="1" applyFill="1" applyBorder="1" applyAlignment="1" applyProtection="1">
      <alignment horizontal="center" vertical="center"/>
    </xf>
    <xf numFmtId="0" fontId="12" fillId="14" borderId="10" xfId="3" applyFont="1" applyFill="1" applyBorder="1" applyAlignment="1" applyProtection="1">
      <alignment horizontal="center" vertical="center"/>
    </xf>
    <xf numFmtId="1" fontId="5" fillId="3" borderId="14" xfId="1" applyNumberFormat="1" applyFont="1" applyFill="1" applyBorder="1" applyAlignment="1" applyProtection="1">
      <alignment horizontal="center" vertical="center"/>
    </xf>
    <xf numFmtId="1" fontId="5" fillId="3" borderId="10" xfId="1" applyNumberFormat="1"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57" xfId="0" applyFont="1" applyFill="1" applyBorder="1" applyAlignment="1" applyProtection="1">
      <alignment horizontal="left" vertical="center"/>
      <protection locked="0"/>
    </xf>
    <xf numFmtId="0" fontId="12" fillId="22" borderId="36" xfId="0" applyFont="1" applyFill="1" applyBorder="1" applyAlignment="1">
      <alignment horizontal="center" vertical="center"/>
    </xf>
    <xf numFmtId="0" fontId="12" fillId="22" borderId="31" xfId="0" applyFont="1" applyFill="1" applyBorder="1" applyAlignment="1">
      <alignment horizontal="center" vertical="center"/>
    </xf>
    <xf numFmtId="0" fontId="25" fillId="22" borderId="31" xfId="0" applyFont="1" applyFill="1" applyBorder="1" applyAlignment="1" applyProtection="1">
      <alignment horizontal="center" vertical="center"/>
      <protection locked="0"/>
    </xf>
    <xf numFmtId="0" fontId="25" fillId="22" borderId="37" xfId="0" applyFont="1" applyFill="1" applyBorder="1" applyAlignment="1" applyProtection="1">
      <alignment horizontal="center" vertical="center"/>
      <protection locked="0"/>
    </xf>
    <xf numFmtId="0" fontId="14" fillId="24" borderId="39" xfId="0" applyFont="1" applyFill="1" applyBorder="1" applyAlignment="1">
      <alignment horizontal="center" vertical="center" textRotation="90" wrapText="1"/>
    </xf>
    <xf numFmtId="0" fontId="14" fillId="24" borderId="33" xfId="0" applyFont="1" applyFill="1" applyBorder="1" applyAlignment="1">
      <alignment horizontal="center" vertical="center" textRotation="90" wrapText="1"/>
    </xf>
    <xf numFmtId="0" fontId="14" fillId="24" borderId="64" xfId="0" applyFont="1" applyFill="1" applyBorder="1" applyAlignment="1">
      <alignment horizontal="center" vertical="center" textRotation="90" wrapText="1"/>
    </xf>
    <xf numFmtId="0" fontId="14" fillId="24" borderId="54" xfId="0" applyFont="1" applyFill="1" applyBorder="1" applyAlignment="1">
      <alignment horizontal="center" vertical="center"/>
    </xf>
    <xf numFmtId="0" fontId="14" fillId="24" borderId="59" xfId="0" applyFont="1" applyFill="1" applyBorder="1" applyAlignment="1">
      <alignment horizontal="center" vertical="center"/>
    </xf>
    <xf numFmtId="0" fontId="14" fillId="24" borderId="60" xfId="0" applyFont="1" applyFill="1" applyBorder="1" applyAlignment="1">
      <alignment horizontal="center" vertical="center"/>
    </xf>
    <xf numFmtId="0" fontId="5" fillId="25" borderId="13" xfId="0" applyFont="1" applyFill="1" applyBorder="1" applyAlignment="1">
      <alignment horizontal="left" vertical="center"/>
    </xf>
    <xf numFmtId="0" fontId="5" fillId="25" borderId="14" xfId="0" applyFont="1" applyFill="1" applyBorder="1" applyAlignment="1">
      <alignment horizontal="left" vertical="center"/>
    </xf>
    <xf numFmtId="0" fontId="5" fillId="3" borderId="2" xfId="0" applyFont="1" applyFill="1" applyBorder="1" applyAlignment="1" applyProtection="1">
      <alignment horizontal="left" vertical="center"/>
      <protection locked="0"/>
    </xf>
    <xf numFmtId="0" fontId="5" fillId="3" borderId="61" xfId="0" applyFont="1" applyFill="1" applyBorder="1" applyAlignment="1" applyProtection="1">
      <alignment horizontal="left" vertical="center"/>
      <protection locked="0"/>
    </xf>
    <xf numFmtId="0" fontId="12" fillId="22" borderId="39" xfId="0" applyFont="1" applyFill="1" applyBorder="1" applyAlignment="1">
      <alignment horizontal="center" vertical="center" textRotation="90" wrapText="1"/>
    </xf>
    <xf numFmtId="0" fontId="12" fillId="22" borderId="33" xfId="0" applyFont="1" applyFill="1" applyBorder="1" applyAlignment="1">
      <alignment horizontal="center" vertical="center" textRotation="90" wrapText="1"/>
    </xf>
    <xf numFmtId="0" fontId="12" fillId="22" borderId="64" xfId="0" applyFont="1" applyFill="1" applyBorder="1" applyAlignment="1">
      <alignment horizontal="center" vertical="center" textRotation="90" wrapText="1"/>
    </xf>
    <xf numFmtId="0" fontId="12" fillId="22" borderId="54" xfId="0" applyFont="1" applyFill="1" applyBorder="1" applyAlignment="1">
      <alignment horizontal="center" vertical="center" wrapText="1"/>
    </xf>
    <xf numFmtId="0" fontId="12" fillId="22" borderId="55" xfId="0" applyFont="1" applyFill="1" applyBorder="1" applyAlignment="1">
      <alignment horizontal="center" vertical="center" wrapText="1"/>
    </xf>
    <xf numFmtId="0" fontId="12" fillId="22" borderId="13" xfId="0" applyFont="1" applyFill="1" applyBorder="1" applyAlignment="1">
      <alignment horizontal="center" vertical="center"/>
    </xf>
    <xf numFmtId="0" fontId="12" fillId="22" borderId="14" xfId="0" applyFont="1" applyFill="1" applyBorder="1" applyAlignment="1">
      <alignment horizontal="center" vertical="center"/>
    </xf>
    <xf numFmtId="0" fontId="12" fillId="22" borderId="10" xfId="0" applyFont="1" applyFill="1" applyBorder="1" applyAlignment="1">
      <alignment horizontal="center" vertical="center"/>
    </xf>
    <xf numFmtId="0" fontId="12" fillId="22" borderId="9" xfId="0" applyFont="1" applyFill="1" applyBorder="1" applyAlignment="1">
      <alignment horizontal="center" vertical="center"/>
    </xf>
    <xf numFmtId="0" fontId="12" fillId="22" borderId="57" xfId="0" applyFont="1" applyFill="1" applyBorder="1" applyAlignment="1">
      <alignment horizontal="center" vertical="center"/>
    </xf>
    <xf numFmtId="0" fontId="25" fillId="25" borderId="13" xfId="0" applyFont="1" applyFill="1" applyBorder="1" applyAlignment="1">
      <alignment horizontal="left" vertical="center"/>
    </xf>
    <xf numFmtId="0" fontId="25" fillId="25" borderId="14" xfId="0" applyFont="1" applyFill="1" applyBorder="1" applyAlignment="1">
      <alignment horizontal="left" vertical="center"/>
    </xf>
    <xf numFmtId="0" fontId="14" fillId="24" borderId="50" xfId="0" applyFont="1" applyFill="1" applyBorder="1"/>
    <xf numFmtId="0" fontId="14" fillId="24" borderId="43" xfId="0" applyFont="1" applyFill="1" applyBorder="1"/>
    <xf numFmtId="0" fontId="14" fillId="24" borderId="51" xfId="0" applyFont="1" applyFill="1" applyBorder="1" applyAlignment="1">
      <alignment horizontal="left" vertical="center"/>
    </xf>
    <xf numFmtId="0" fontId="14" fillId="24" borderId="62" xfId="0" applyFont="1" applyFill="1" applyBorder="1" applyAlignment="1">
      <alignment horizontal="left" vertical="center"/>
    </xf>
    <xf numFmtId="0" fontId="5" fillId="25" borderId="10" xfId="0" applyFont="1" applyFill="1" applyBorder="1" applyAlignment="1">
      <alignment horizontal="left" vertical="center"/>
    </xf>
    <xf numFmtId="3" fontId="11" fillId="11" borderId="13" xfId="0" applyNumberFormat="1" applyFont="1" applyFill="1" applyBorder="1" applyAlignment="1">
      <alignment horizontal="left" vertical="center"/>
    </xf>
    <xf numFmtId="0" fontId="5" fillId="11" borderId="14" xfId="0" applyFont="1" applyFill="1" applyBorder="1" applyAlignment="1">
      <alignment horizontal="left" vertical="center"/>
    </xf>
    <xf numFmtId="0" fontId="5" fillId="11" borderId="10" xfId="0" applyFont="1" applyFill="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28" xfId="0" quotePrefix="1" applyFont="1" applyBorder="1" applyAlignment="1">
      <alignment horizontal="center" vertical="center"/>
    </xf>
    <xf numFmtId="0" fontId="12" fillId="10" borderId="39" xfId="0" applyFont="1" applyFill="1" applyBorder="1" applyAlignment="1">
      <alignment horizontal="center" vertical="center" textRotation="90" wrapText="1"/>
    </xf>
    <xf numFmtId="0" fontId="12" fillId="10" borderId="33" xfId="0" applyFont="1" applyFill="1" applyBorder="1" applyAlignment="1">
      <alignment horizontal="center" vertical="center" textRotation="90" wrapText="1"/>
    </xf>
    <xf numFmtId="0" fontId="12" fillId="10" borderId="64" xfId="0" applyFont="1" applyFill="1" applyBorder="1" applyAlignment="1">
      <alignment horizontal="center" vertical="center" textRotation="90" wrapText="1"/>
    </xf>
    <xf numFmtId="0" fontId="4" fillId="5" borderId="2" xfId="0" applyFont="1" applyFill="1" applyBorder="1" applyAlignment="1">
      <alignment horizontal="left" vertical="center"/>
    </xf>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3" fontId="21" fillId="11" borderId="13" xfId="0" applyNumberFormat="1" applyFont="1" applyFill="1" applyBorder="1" applyAlignment="1">
      <alignment horizontal="left" vertical="center"/>
    </xf>
    <xf numFmtId="0" fontId="4" fillId="11" borderId="14" xfId="0" applyFont="1" applyFill="1" applyBorder="1" applyAlignment="1">
      <alignment horizontal="left" vertical="center"/>
    </xf>
    <xf numFmtId="0" fontId="4" fillId="11" borderId="10" xfId="0" applyFont="1" applyFill="1" applyBorder="1" applyAlignment="1">
      <alignment horizontal="left" vertical="center"/>
    </xf>
    <xf numFmtId="0" fontId="13" fillId="10" borderId="52" xfId="0" applyFont="1" applyFill="1" applyBorder="1" applyAlignment="1">
      <alignment horizontal="center" vertical="center"/>
    </xf>
    <xf numFmtId="0" fontId="13" fillId="10" borderId="43" xfId="0" applyFont="1" applyFill="1" applyBorder="1" applyAlignment="1">
      <alignment horizontal="center" vertical="center"/>
    </xf>
    <xf numFmtId="0" fontId="13" fillId="10" borderId="6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8" xfId="0" applyFont="1" applyFill="1" applyBorder="1" applyAlignment="1">
      <alignment horizontal="center" vertical="center"/>
    </xf>
    <xf numFmtId="0" fontId="5" fillId="0" borderId="5" xfId="0" quotePrefix="1" applyFont="1" applyBorder="1" applyAlignment="1">
      <alignment horizontal="right" vertical="top"/>
    </xf>
    <xf numFmtId="0" fontId="5" fillId="3" borderId="14" xfId="0" applyFont="1" applyFill="1" applyBorder="1" applyAlignment="1">
      <alignment horizontal="left" vertical="center"/>
    </xf>
    <xf numFmtId="0" fontId="5" fillId="3" borderId="10" xfId="0" applyFont="1" applyFill="1" applyBorder="1" applyAlignment="1">
      <alignment horizontal="left" vertical="center"/>
    </xf>
    <xf numFmtId="0" fontId="4" fillId="0" borderId="18"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33" fillId="26" borderId="9" xfId="0" applyFont="1" applyFill="1" applyBorder="1" applyAlignment="1">
      <alignment horizontal="center"/>
    </xf>
    <xf numFmtId="0" fontId="33" fillId="26" borderId="14" xfId="0" applyFont="1" applyFill="1" applyBorder="1" applyAlignment="1">
      <alignment horizontal="center"/>
    </xf>
    <xf numFmtId="0" fontId="33" fillId="26" borderId="57" xfId="0" applyFont="1" applyFill="1" applyBorder="1" applyAlignment="1">
      <alignment horizontal="center"/>
    </xf>
    <xf numFmtId="0" fontId="32" fillId="12" borderId="0" xfId="0" applyFont="1" applyFill="1" applyAlignment="1">
      <alignment horizontal="center"/>
    </xf>
    <xf numFmtId="16" fontId="0" fillId="26" borderId="44" xfId="0" applyNumberFormat="1" applyFill="1" applyBorder="1" applyAlignment="1">
      <alignment horizontal="center" vertical="center" wrapText="1"/>
    </xf>
    <xf numFmtId="16" fontId="0" fillId="26" borderId="48" xfId="0" applyNumberFormat="1" applyFill="1" applyBorder="1" applyAlignment="1">
      <alignment horizontal="center" vertical="center" wrapText="1"/>
    </xf>
    <xf numFmtId="0" fontId="0" fillId="26" borderId="65" xfId="0" applyFill="1" applyBorder="1" applyAlignment="1">
      <alignment horizontal="center" vertical="center" wrapText="1"/>
    </xf>
    <xf numFmtId="0" fontId="0" fillId="26" borderId="45" xfId="0" applyFill="1" applyBorder="1" applyAlignment="1">
      <alignment horizontal="center" vertical="center"/>
    </xf>
    <xf numFmtId="0" fontId="0" fillId="26" borderId="6" xfId="0" applyFill="1" applyBorder="1" applyAlignment="1">
      <alignment horizontal="center" vertical="center"/>
    </xf>
    <xf numFmtId="0" fontId="0" fillId="26" borderId="4" xfId="0" applyFill="1" applyBorder="1" applyAlignment="1">
      <alignment horizontal="center" vertical="center"/>
    </xf>
    <xf numFmtId="0" fontId="0" fillId="26" borderId="45" xfId="0" applyFill="1" applyBorder="1" applyAlignment="1">
      <alignment horizontal="right" vertical="center"/>
    </xf>
    <xf numFmtId="0" fontId="0" fillId="26" borderId="6" xfId="0" applyFill="1" applyBorder="1" applyAlignment="1">
      <alignment horizontal="right" vertical="center"/>
    </xf>
    <xf numFmtId="0" fontId="0" fillId="26" borderId="4" xfId="0" applyFill="1" applyBorder="1" applyAlignment="1">
      <alignment horizontal="right" vertical="center"/>
    </xf>
    <xf numFmtId="2" fontId="0" fillId="26" borderId="47" xfId="0" applyNumberFormat="1" applyFill="1" applyBorder="1" applyAlignment="1">
      <alignment horizontal="left" vertical="center"/>
    </xf>
    <xf numFmtId="2" fontId="0" fillId="26" borderId="49" xfId="0" applyNumberFormat="1" applyFill="1" applyBorder="1" applyAlignment="1">
      <alignment horizontal="left" vertical="center"/>
    </xf>
    <xf numFmtId="2" fontId="0" fillId="26" borderId="66" xfId="0" applyNumberFormat="1" applyFill="1" applyBorder="1" applyAlignment="1">
      <alignment horizontal="left" vertical="center"/>
    </xf>
    <xf numFmtId="0" fontId="0" fillId="12" borderId="0" xfId="0" applyFill="1" applyAlignment="1">
      <alignment horizontal="center"/>
    </xf>
    <xf numFmtId="0" fontId="6" fillId="0" borderId="16" xfId="0" applyFont="1" applyBorder="1" applyAlignment="1">
      <alignment horizontal="center" vertical="center"/>
    </xf>
    <xf numFmtId="0" fontId="0" fillId="0" borderId="0" xfId="0" applyAlignment="1">
      <alignment horizontal="center"/>
    </xf>
    <xf numFmtId="0" fontId="0" fillId="0" borderId="12" xfId="0" applyBorder="1" applyAlignment="1">
      <alignment horizontal="center"/>
    </xf>
    <xf numFmtId="0" fontId="6" fillId="0" borderId="35" xfId="0" applyFont="1" applyBorder="1" applyAlignment="1">
      <alignment horizontal="center" vertical="center"/>
    </xf>
    <xf numFmtId="0" fontId="0" fillId="0" borderId="28" xfId="0" applyBorder="1" applyAlignment="1">
      <alignment horizontal="center"/>
    </xf>
    <xf numFmtId="0" fontId="0" fillId="0" borderId="41" xfId="0" applyBorder="1" applyAlignment="1">
      <alignment horizontal="center"/>
    </xf>
    <xf numFmtId="0" fontId="0" fillId="27" borderId="0" xfId="0" applyFill="1"/>
    <xf numFmtId="0" fontId="0" fillId="27" borderId="0" xfId="0" applyFill="1" applyAlignment="1">
      <alignment wrapText="1"/>
    </xf>
    <xf numFmtId="0" fontId="0" fillId="0" borderId="0" xfId="0"/>
    <xf numFmtId="0" fontId="35" fillId="0" borderId="0" xfId="0" applyFont="1" applyAlignment="1">
      <alignment horizontal="left" wrapText="1"/>
    </xf>
    <xf numFmtId="0" fontId="0" fillId="0" borderId="0" xfId="0" applyAlignment="1">
      <alignment horizontal="left" wrapText="1"/>
    </xf>
    <xf numFmtId="0" fontId="36" fillId="0" borderId="0" xfId="0" applyFont="1" applyAlignment="1">
      <alignment horizontal="left" wrapText="1"/>
    </xf>
    <xf numFmtId="0" fontId="37" fillId="0" borderId="0" xfId="0" applyFont="1" applyAlignment="1">
      <alignment horizontal="left" wrapText="1"/>
    </xf>
    <xf numFmtId="0" fontId="37" fillId="0" borderId="0" xfId="0" applyFont="1" applyAlignment="1">
      <alignment wrapText="1"/>
    </xf>
    <xf numFmtId="171" fontId="40" fillId="28" borderId="8" xfId="10" applyNumberFormat="1" applyFont="1" applyFill="1" applyBorder="1" applyAlignment="1" applyProtection="1">
      <alignment horizontal="center" vertical="center"/>
      <protection hidden="1"/>
    </xf>
    <xf numFmtId="171" fontId="40" fillId="28" borderId="8" xfId="0" applyNumberFormat="1" applyFont="1" applyFill="1" applyBorder="1" applyAlignment="1" applyProtection="1">
      <alignment horizontal="center" vertical="center"/>
      <protection hidden="1"/>
    </xf>
    <xf numFmtId="171" fontId="40" fillId="28" borderId="69" xfId="0" applyNumberFormat="1" applyFont="1" applyFill="1" applyBorder="1" applyAlignment="1" applyProtection="1">
      <alignment horizontal="center" vertical="center"/>
      <protection hidden="1"/>
    </xf>
    <xf numFmtId="171" fontId="40" fillId="28" borderId="70" xfId="10" applyNumberFormat="1" applyFont="1" applyFill="1" applyBorder="1" applyAlignment="1" applyProtection="1">
      <alignment horizontal="center" vertical="center"/>
      <protection hidden="1"/>
    </xf>
    <xf numFmtId="0" fontId="0" fillId="27" borderId="2" xfId="0" applyFill="1" applyBorder="1"/>
    <xf numFmtId="0" fontId="0" fillId="0" borderId="2" xfId="0" applyBorder="1"/>
    <xf numFmtId="0" fontId="0" fillId="27" borderId="2" xfId="0" applyFill="1" applyBorder="1" applyAlignment="1">
      <alignment wrapText="1"/>
    </xf>
    <xf numFmtId="0" fontId="0" fillId="0" borderId="2" xfId="0" applyBorder="1" applyAlignment="1">
      <alignment wrapText="1"/>
    </xf>
    <xf numFmtId="0" fontId="52" fillId="33" borderId="2" xfId="0" applyFont="1" applyFill="1" applyBorder="1" applyAlignment="1">
      <alignment horizontal="center"/>
    </xf>
    <xf numFmtId="0" fontId="6" fillId="27" borderId="2" xfId="0" applyFont="1" applyFill="1" applyBorder="1" applyAlignment="1">
      <alignment horizontal="center"/>
    </xf>
    <xf numFmtId="0" fontId="6" fillId="0" borderId="2" xfId="0" applyFont="1" applyBorder="1" applyAlignment="1">
      <alignment horizontal="center"/>
    </xf>
    <xf numFmtId="0" fontId="6" fillId="27" borderId="2" xfId="0" applyFont="1" applyFill="1" applyBorder="1" applyAlignment="1">
      <alignment horizontal="center" wrapText="1"/>
    </xf>
    <xf numFmtId="0" fontId="6" fillId="0" borderId="2" xfId="0" applyFont="1" applyBorder="1" applyAlignment="1">
      <alignment horizontal="center" wrapText="1"/>
    </xf>
    <xf numFmtId="0" fontId="6" fillId="27" borderId="30" xfId="0" applyFont="1" applyFill="1" applyBorder="1" applyAlignment="1">
      <alignment horizontal="center"/>
    </xf>
    <xf numFmtId="0" fontId="0" fillId="0" borderId="30" xfId="0" applyBorder="1" applyAlignment="1">
      <alignment horizontal="center"/>
    </xf>
    <xf numFmtId="0" fontId="6" fillId="27" borderId="29" xfId="0" applyFont="1" applyFill="1" applyBorder="1" applyAlignment="1">
      <alignment horizontal="center"/>
    </xf>
    <xf numFmtId="0" fontId="0" fillId="0" borderId="42" xfId="0" applyBorder="1" applyAlignment="1">
      <alignment horizontal="center"/>
    </xf>
    <xf numFmtId="0" fontId="43" fillId="12" borderId="29" xfId="0" applyFont="1" applyFill="1" applyBorder="1" applyAlignment="1">
      <alignment horizontal="center"/>
    </xf>
    <xf numFmtId="0" fontId="43" fillId="12" borderId="30" xfId="0" applyFont="1" applyFill="1" applyBorder="1" applyAlignment="1">
      <alignment horizontal="center"/>
    </xf>
    <xf numFmtId="0" fontId="43" fillId="12" borderId="31" xfId="0" applyFont="1" applyFill="1" applyBorder="1" applyAlignment="1">
      <alignment horizontal="center"/>
    </xf>
    <xf numFmtId="0" fontId="43" fillId="12" borderId="37" xfId="0" applyFont="1" applyFill="1" applyBorder="1" applyAlignment="1">
      <alignment horizontal="center"/>
    </xf>
    <xf numFmtId="0" fontId="0" fillId="27" borderId="30" xfId="0" applyFill="1" applyBorder="1" applyAlignment="1">
      <alignment horizontal="center"/>
    </xf>
    <xf numFmtId="0" fontId="3" fillId="0" borderId="0" xfId="0" applyFont="1" applyAlignment="1">
      <alignment horizontal="center" vertical="center"/>
    </xf>
    <xf numFmtId="0" fontId="3" fillId="0" borderId="12" xfId="0" applyFont="1" applyBorder="1" applyAlignment="1">
      <alignment horizontal="center" vertical="center"/>
    </xf>
    <xf numFmtId="0" fontId="5" fillId="3" borderId="2" xfId="0" applyFont="1" applyFill="1" applyBorder="1" applyAlignment="1" applyProtection="1">
      <alignment horizontal="left" vertical="center" wrapText="1"/>
      <protection locked="0"/>
    </xf>
    <xf numFmtId="0" fontId="5" fillId="3" borderId="61" xfId="0" applyFont="1" applyFill="1" applyBorder="1" applyAlignment="1" applyProtection="1">
      <alignment horizontal="left" vertical="center" wrapText="1"/>
      <protection locked="0"/>
    </xf>
    <xf numFmtId="0" fontId="53" fillId="25" borderId="13" xfId="0" applyFont="1" applyFill="1" applyBorder="1" applyAlignment="1">
      <alignment horizontal="left" vertical="center"/>
    </xf>
    <xf numFmtId="0" fontId="5" fillId="3" borderId="9" xfId="0" applyFont="1" applyFill="1" applyBorder="1" applyAlignment="1" applyProtection="1">
      <alignment horizontal="left" vertical="center" wrapText="1"/>
      <protection locked="0"/>
    </xf>
    <xf numFmtId="0" fontId="0" fillId="0" borderId="14" xfId="0" applyBorder="1" applyAlignment="1">
      <alignment horizontal="left" vertical="center"/>
    </xf>
    <xf numFmtId="0" fontId="0" fillId="0" borderId="57" xfId="0" applyBorder="1" applyAlignment="1">
      <alignment horizontal="left" vertical="center"/>
    </xf>
    <xf numFmtId="0" fontId="0" fillId="0" borderId="10" xfId="0" applyBorder="1" applyAlignment="1">
      <alignment horizontal="left" vertical="center"/>
    </xf>
    <xf numFmtId="0" fontId="5" fillId="3" borderId="14"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33" fillId="8" borderId="9" xfId="0" applyFont="1" applyFill="1" applyBorder="1" applyAlignment="1">
      <alignment horizontal="center"/>
    </xf>
    <xf numFmtId="0" fontId="33" fillId="8" borderId="14" xfId="0" applyFont="1" applyFill="1" applyBorder="1" applyAlignment="1">
      <alignment horizontal="center"/>
    </xf>
    <xf numFmtId="0" fontId="33" fillId="8" borderId="57" xfId="0" applyFont="1" applyFill="1" applyBorder="1" applyAlignment="1">
      <alignment horizontal="center"/>
    </xf>
    <xf numFmtId="0" fontId="32" fillId="7" borderId="0" xfId="0" applyFont="1" applyFill="1" applyAlignment="1">
      <alignment horizontal="center"/>
    </xf>
    <xf numFmtId="16" fontId="0" fillId="7" borderId="44" xfId="0" applyNumberFormat="1" applyFill="1" applyBorder="1" applyAlignment="1">
      <alignment horizontal="center" vertical="center" wrapText="1"/>
    </xf>
    <xf numFmtId="16" fontId="0" fillId="7" borderId="48" xfId="0" applyNumberFormat="1" applyFill="1" applyBorder="1" applyAlignment="1">
      <alignment horizontal="center" vertical="center" wrapText="1"/>
    </xf>
    <xf numFmtId="0" fontId="0" fillId="7" borderId="65" xfId="0" applyFill="1" applyBorder="1" applyAlignment="1">
      <alignment horizontal="center" vertical="center" wrapText="1"/>
    </xf>
    <xf numFmtId="0" fontId="0" fillId="7" borderId="45" xfId="0" applyFill="1" applyBorder="1" applyAlignment="1">
      <alignment horizontal="center" vertical="center"/>
    </xf>
    <xf numFmtId="0" fontId="0" fillId="7" borderId="6" xfId="0" applyFill="1" applyBorder="1" applyAlignment="1">
      <alignment horizontal="center" vertical="center"/>
    </xf>
    <xf numFmtId="0" fontId="0" fillId="7" borderId="4" xfId="0" applyFill="1" applyBorder="1" applyAlignment="1">
      <alignment horizontal="center" vertical="center"/>
    </xf>
    <xf numFmtId="0" fontId="0" fillId="7" borderId="45" xfId="0" applyFill="1" applyBorder="1" applyAlignment="1">
      <alignment horizontal="right" vertical="center"/>
    </xf>
    <xf numFmtId="0" fontId="0" fillId="7" borderId="6" xfId="0" applyFill="1" applyBorder="1" applyAlignment="1">
      <alignment horizontal="right" vertical="center"/>
    </xf>
    <xf numFmtId="0" fontId="0" fillId="7" borderId="4" xfId="0" applyFill="1" applyBorder="1" applyAlignment="1">
      <alignment horizontal="right" vertical="center"/>
    </xf>
    <xf numFmtId="2" fontId="0" fillId="7" borderId="47" xfId="0" applyNumberFormat="1" applyFill="1" applyBorder="1" applyAlignment="1">
      <alignment horizontal="left" vertical="center"/>
    </xf>
    <xf numFmtId="2" fontId="0" fillId="7" borderId="49" xfId="0" applyNumberFormat="1" applyFill="1" applyBorder="1" applyAlignment="1">
      <alignment horizontal="left" vertical="center"/>
    </xf>
    <xf numFmtId="2" fontId="0" fillId="7" borderId="66" xfId="0" applyNumberFormat="1" applyFill="1" applyBorder="1" applyAlignment="1">
      <alignment horizontal="left" vertical="center"/>
    </xf>
    <xf numFmtId="0" fontId="33" fillId="7" borderId="30" xfId="0" applyFont="1" applyFill="1" applyBorder="1" applyAlignment="1">
      <alignment horizontal="center"/>
    </xf>
    <xf numFmtId="0" fontId="33" fillId="7" borderId="42" xfId="0" applyFont="1" applyFill="1" applyBorder="1" applyAlignment="1">
      <alignment horizontal="center"/>
    </xf>
    <xf numFmtId="0" fontId="0" fillId="32" borderId="2" xfId="0" applyFill="1" applyBorder="1"/>
    <xf numFmtId="0" fontId="0" fillId="32" borderId="61" xfId="0" applyFill="1" applyBorder="1"/>
    <xf numFmtId="0" fontId="0" fillId="32" borderId="2" xfId="0" applyFill="1" applyBorder="1" applyAlignment="1">
      <alignment wrapText="1"/>
    </xf>
    <xf numFmtId="0" fontId="0" fillId="32" borderId="61" xfId="0" applyFill="1" applyBorder="1" applyAlignment="1">
      <alignment wrapText="1"/>
    </xf>
    <xf numFmtId="0" fontId="0" fillId="32" borderId="51" xfId="0" applyFill="1" applyBorder="1"/>
    <xf numFmtId="0" fontId="0" fillId="32" borderId="62" xfId="0" applyFill="1" applyBorder="1"/>
    <xf numFmtId="0" fontId="0" fillId="32" borderId="11" xfId="0" applyFill="1" applyBorder="1"/>
    <xf numFmtId="0" fontId="0" fillId="32" borderId="12" xfId="0" applyFill="1" applyBorder="1"/>
    <xf numFmtId="0" fontId="0" fillId="32" borderId="41" xfId="0" applyFill="1" applyBorder="1"/>
    <xf numFmtId="0" fontId="0" fillId="32" borderId="5" xfId="0" applyFill="1" applyBorder="1"/>
    <xf numFmtId="0" fontId="0" fillId="32" borderId="0" xfId="0" applyFill="1"/>
    <xf numFmtId="0" fontId="0" fillId="32" borderId="28" xfId="0" applyFill="1" applyBorder="1"/>
    <xf numFmtId="0" fontId="14" fillId="24" borderId="75" xfId="0" applyFont="1" applyFill="1" applyBorder="1"/>
    <xf numFmtId="0" fontId="55" fillId="7" borderId="0" xfId="0" applyFont="1" applyFill="1" applyAlignment="1">
      <alignment horizontal="left" vertical="center" wrapText="1" indent="5"/>
    </xf>
    <xf numFmtId="0" fontId="47" fillId="8" borderId="0" xfId="0" applyFont="1" applyFill="1" applyAlignment="1">
      <alignment horizontal="left" vertical="center" indent="2"/>
    </xf>
    <xf numFmtId="0" fontId="47" fillId="8" borderId="0" xfId="0" applyFont="1" applyFill="1" applyAlignment="1">
      <alignment horizontal="left" vertical="center" wrapText="1" indent="2"/>
    </xf>
  </cellXfs>
  <cellStyles count="11">
    <cellStyle name="Bemærk!" xfId="3" builtinId="10"/>
    <cellStyle name="Default" xfId="10" xr:uid="{6FBE29AE-7E1D-4578-A2EC-5286A1661699}"/>
    <cellStyle name="Komma" xfId="1" builtinId="3"/>
    <cellStyle name="Komma 2" xfId="5" xr:uid="{00000000-0005-0000-0000-000031000000}"/>
    <cellStyle name="Link" xfId="4" builtinId="8"/>
    <cellStyle name="Normal" xfId="0" builtinId="0"/>
    <cellStyle name="Normal 2" xfId="8" xr:uid="{00000000-0005-0000-0000-000003000000}"/>
    <cellStyle name="Normal 3" xfId="7" xr:uid="{00000000-0005-0000-0000-000004000000}"/>
    <cellStyle name="Normal 4" xfId="9" xr:uid="{00000000-0005-0000-0000-000005000000}"/>
    <cellStyle name="Procent" xfId="2" builtinId="5"/>
    <cellStyle name="Valuta 2" xfId="6" xr:uid="{00000000-0005-0000-0000-000035000000}"/>
  </cellStyles>
  <dxfs count="454">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font>
        <color theme="1"/>
      </font>
      <fill>
        <patternFill>
          <bgColor theme="5"/>
        </patternFill>
      </fill>
    </dxf>
    <dxf>
      <font>
        <color theme="1"/>
      </font>
      <fill>
        <patternFill>
          <bgColor theme="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ont>
        <color auto="1"/>
      </font>
      <fill>
        <patternFill>
          <bgColor theme="0" tint="-0.14996795556505021"/>
        </patternFill>
      </fill>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ill>
        <patternFill>
          <bgColor theme="0" tint="-0.14996795556505021"/>
        </patternFill>
      </fill>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ont>
        <color auto="1"/>
      </font>
      <fill>
        <patternFill>
          <bgColor theme="0" tint="-0.14996795556505021"/>
        </patternFill>
      </fill>
      <border>
        <vertical/>
        <horizontal/>
      </border>
    </dxf>
    <dxf>
      <fill>
        <patternFill>
          <bgColor rgb="FFFFC000"/>
        </patternFill>
      </fill>
    </dxf>
    <dxf>
      <border>
        <left style="thin">
          <color rgb="FF9C0006"/>
        </left>
        <right style="thin">
          <color rgb="FF9C0006"/>
        </right>
        <top style="thin">
          <color rgb="FF9C0006"/>
        </top>
        <bottom style="thin">
          <color rgb="FF9C0006"/>
        </bottom>
      </border>
    </dxf>
    <dxf>
      <fill>
        <patternFill>
          <bgColor rgb="FFFFC000"/>
        </patternFill>
      </fill>
    </dxf>
    <dxf>
      <alignment horizontal="center"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90" wrapText="1" indent="0" justifyLastLine="0" shrinkToFit="0" readingOrder="0"/>
    </dxf>
    <dxf>
      <font>
        <b/>
        <i val="0"/>
        <strike val="0"/>
        <condense val="0"/>
        <extend val="0"/>
        <outline val="0"/>
        <shadow val="0"/>
        <u val="none"/>
        <vertAlign val="baseline"/>
        <sz val="12"/>
        <color theme="1"/>
        <name val="Calibri"/>
        <family val="2"/>
        <scheme val="minor"/>
      </font>
      <numFmt numFmtId="1" formatCode="0"/>
      <fill>
        <patternFill patternType="solid">
          <fgColor theme="4" tint="0.79998168889431442"/>
          <bgColor theme="4" tint="0.39997558519241921"/>
        </patternFill>
      </fill>
      <border diagonalUp="0" diagonalDown="0" outline="0">
        <left/>
        <right style="medium">
          <color indexed="64"/>
        </right>
        <top/>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2"/>
        <color theme="1"/>
        <name val="Calibri"/>
        <family val="2"/>
        <scheme val="minor"/>
      </font>
      <numFmt numFmtId="3" formatCode="#,##0"/>
      <fill>
        <patternFill patternType="solid">
          <fgColor theme="4" tint="0.79998168889431442"/>
          <bgColor theme="4" tint="0.59999389629810485"/>
        </patternFill>
      </fill>
      <border diagonalUp="0" diagonalDown="0">
        <left style="thin">
          <color indexed="64"/>
        </left>
        <right/>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2"/>
        <color theme="1"/>
        <name val="Calibri"/>
        <family val="2"/>
        <scheme val="minor"/>
      </font>
      <numFmt numFmtId="3" formatCode="#,##0"/>
      <fill>
        <patternFill patternType="solid">
          <fgColor theme="4" tint="0.79998168889431442"/>
          <bgColor theme="4" tint="0.59999389629810485"/>
        </patternFill>
      </fill>
      <border diagonalUp="0" diagonalDown="0">
        <left style="thin">
          <color indexed="64"/>
        </left>
        <right/>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0"/>
        </patternFill>
      </fill>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2"/>
        <color theme="1"/>
        <name val="Calibri"/>
        <family val="2"/>
        <scheme val="minor"/>
      </font>
      <numFmt numFmtId="3" formatCode="#,##0"/>
      <fill>
        <patternFill patternType="solid">
          <fgColor theme="4" tint="0.79998168889431442"/>
          <bgColor theme="4" tint="0.59999389629810485"/>
        </patternFill>
      </fill>
      <border diagonalUp="0" diagonalDown="0" outline="0">
        <left/>
        <right style="thin">
          <color indexed="64"/>
        </right>
        <top style="thin">
          <color indexed="64"/>
        </top>
        <bottom/>
      </border>
    </dxf>
    <dxf>
      <font>
        <b/>
        <i val="0"/>
        <strike val="0"/>
        <condense val="0"/>
        <extend val="0"/>
        <outline val="0"/>
        <shadow val="0"/>
        <u val="none"/>
        <vertAlign val="baseline"/>
        <sz val="12"/>
        <color theme="1"/>
        <name val="Calibri"/>
        <family val="2"/>
        <scheme val="minor"/>
      </font>
      <numFmt numFmtId="3" formatCode="#,##0"/>
      <fill>
        <patternFill patternType="solid">
          <fgColor theme="4" tint="0.79998168889431442"/>
          <bgColor theme="4" tint="0.59999389629810485"/>
        </patternFill>
      </fill>
      <border diagonalUp="0" diagonalDown="0">
        <left/>
        <right style="thin">
          <color indexed="64"/>
        </right>
        <top style="thin">
          <color indexed="64"/>
        </top>
        <bottom/>
      </border>
    </dxf>
    <dxf>
      <fill>
        <patternFill>
          <bgColor theme="4" tint="0.39997558519241921"/>
        </patternFill>
      </fill>
      <border outline="0">
        <right style="thin">
          <color indexed="64"/>
        </right>
      </border>
    </dxf>
    <dxf>
      <fill>
        <patternFill>
          <bgColor theme="4" tint="0.39997558519241921"/>
        </patternFill>
      </fill>
      <border outline="0">
        <right style="thin">
          <color indexed="64"/>
        </right>
      </border>
    </dxf>
    <dxf>
      <font>
        <b/>
        <i val="0"/>
        <strike val="0"/>
        <condense val="0"/>
        <extend val="0"/>
        <outline val="0"/>
        <shadow val="0"/>
        <u val="none"/>
        <vertAlign val="baseline"/>
        <sz val="12"/>
        <color theme="1"/>
        <name val="Calibri"/>
        <family val="2"/>
        <scheme val="minor"/>
      </font>
      <numFmt numFmtId="1" formatCode="0"/>
      <fill>
        <patternFill patternType="solid">
          <fgColor theme="4" tint="0.79998168889431442"/>
          <bgColor theme="4" tint="0.39997558519241921"/>
        </patternFill>
      </fill>
      <border diagonalUp="0" diagonalDown="0" outline="0">
        <left/>
        <right style="thin">
          <color indexed="64"/>
        </right>
        <top style="thin">
          <color indexed="64"/>
        </top>
        <bottom/>
      </border>
    </dxf>
    <dxf>
      <font>
        <b/>
        <i val="0"/>
        <strike val="0"/>
        <condense val="0"/>
        <extend val="0"/>
        <outline val="0"/>
        <shadow val="0"/>
        <u val="none"/>
        <vertAlign val="baseline"/>
        <sz val="12"/>
        <color theme="0"/>
        <name val="Calibri"/>
        <family val="2"/>
        <scheme val="minor"/>
      </font>
      <numFmt numFmtId="1" formatCode="0"/>
      <fill>
        <patternFill patternType="solid">
          <fgColor indexed="64"/>
          <bgColor theme="4" tint="-0.249977111117893"/>
        </patternFill>
      </fill>
      <border diagonalUp="0" diagonalDown="0" outline="0">
        <left/>
        <right style="thin">
          <color indexed="64"/>
        </right>
        <top style="thin">
          <color indexed="64"/>
        </top>
        <bottom/>
      </border>
    </dxf>
    <dxf>
      <font>
        <b/>
        <i val="0"/>
        <strike val="0"/>
        <condense val="0"/>
        <extend val="0"/>
        <outline val="0"/>
        <shadow val="0"/>
        <u val="none"/>
        <vertAlign val="baseline"/>
        <sz val="12"/>
        <color theme="1"/>
        <name val="Calibri"/>
        <family val="2"/>
        <scheme val="minor"/>
      </font>
      <numFmt numFmtId="1" formatCode="0"/>
      <fill>
        <patternFill patternType="solid">
          <fgColor theme="4" tint="0.79998168889431442"/>
          <bgColor theme="4" tint="0.39997558519241921"/>
        </patternFill>
      </fill>
      <border diagonalUp="0" diagonalDown="0" outline="0">
        <left/>
        <right style="thin">
          <color indexed="64"/>
        </right>
        <top style="thin">
          <color indexed="64"/>
        </top>
        <bottom/>
      </border>
    </dxf>
    <dxf>
      <font>
        <b/>
        <i val="0"/>
        <strike val="0"/>
        <condense val="0"/>
        <extend val="0"/>
        <outline val="0"/>
        <shadow val="0"/>
        <u val="none"/>
        <vertAlign val="baseline"/>
        <sz val="12"/>
        <color theme="1"/>
        <name val="Calibri"/>
        <family val="2"/>
        <scheme val="minor"/>
      </font>
      <numFmt numFmtId="1" formatCode="0"/>
      <fill>
        <patternFill patternType="solid">
          <fgColor theme="4" tint="0.79998168889431442"/>
          <bgColor theme="4" tint="0.39997558519241921"/>
        </patternFill>
      </fill>
      <border diagonalUp="0" diagonalDown="0" outline="0">
        <left/>
        <right style="thin">
          <color indexed="64"/>
        </right>
        <top style="thin">
          <color indexed="64"/>
        </top>
        <bottom/>
      </border>
    </dxf>
    <dxf>
      <numFmt numFmtId="2" formatCode="0.00"/>
      <fill>
        <patternFill>
          <bgColor theme="4" tint="0.39997558519241921"/>
        </patternFill>
      </fill>
      <border outline="0">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theme="4" tint="0.79998168889431442"/>
          <bgColor theme="4" tint="0.39997558519241921"/>
        </patternFill>
      </fill>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rgb="FFFF0000"/>
        <name val="Calibri"/>
        <family val="2"/>
        <scheme val="minor"/>
      </font>
      <fill>
        <patternFill patternType="solid">
          <fgColor theme="4" tint="0.79998168889431442"/>
          <bgColor theme="4" tint="0.39997558519241921"/>
        </patternFill>
      </fill>
      <border diagonalUp="0" diagonalDown="0" outline="0">
        <left/>
        <right/>
        <top style="thin">
          <color indexed="64"/>
        </top>
        <bottom/>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0"/>
        <color theme="0"/>
        <name val="Calibri"/>
        <family val="2"/>
        <scheme val="minor"/>
      </font>
      <fill>
        <patternFill patternType="solid">
          <fgColor indexed="64"/>
          <bgColor theme="4" tint="0.39997558519241921"/>
        </patternFill>
      </fill>
      <alignment horizontal="center" vertical="center" textRotation="0" wrapText="1" indent="0" justifyLastLine="0" shrinkToFit="0" readingOrder="0"/>
    </dxf>
  </dxfs>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0</xdr:colOff>
      <xdr:row>1</xdr:row>
      <xdr:rowOff>0</xdr:rowOff>
    </xdr:from>
    <xdr:to>
      <xdr:col>22</xdr:col>
      <xdr:colOff>1076325</xdr:colOff>
      <xdr:row>2</xdr:row>
      <xdr:rowOff>114300</xdr:rowOff>
    </xdr:to>
    <xdr:pic>
      <xdr:nvPicPr>
        <xdr:cNvPr id="2" name="Billede 1" descr="signature_1865380432">
          <a:extLst>
            <a:ext uri="{FF2B5EF4-FFF2-40B4-BE49-F238E27FC236}">
              <a16:creationId xmlns:a16="http://schemas.microsoft.com/office/drawing/2014/main" id="{9F852A5C-56C0-4538-9F5F-6FB7ADEC5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200025"/>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0</xdr:colOff>
      <xdr:row>38</xdr:row>
      <xdr:rowOff>0</xdr:rowOff>
    </xdr:from>
    <xdr:to>
      <xdr:col>22</xdr:col>
      <xdr:colOff>1076325</xdr:colOff>
      <xdr:row>39</xdr:row>
      <xdr:rowOff>114300</xdr:rowOff>
    </xdr:to>
    <xdr:pic>
      <xdr:nvPicPr>
        <xdr:cNvPr id="3" name="Billede 1" descr="signature_1865380432">
          <a:extLst>
            <a:ext uri="{FF2B5EF4-FFF2-40B4-BE49-F238E27FC236}">
              <a16:creationId xmlns:a16="http://schemas.microsoft.com/office/drawing/2014/main" id="{E5D434E7-4EDF-4A4D-BCA3-F5D4E9C3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725805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304FD30-88FB-439E-A2A4-4CD992DC4CD8}" name="Tabel29" displayName="Tabel29" ref="B53:B65" totalsRowShown="0">
  <autoFilter ref="B53:B65" xr:uid="{C304FD30-88FB-439E-A2A4-4CD992DC4CD8}"/>
  <tableColumns count="1">
    <tableColumn id="1" xr3:uid="{9226CDA9-9A1B-45EF-BC42-6A285328F13F}" name="Klasse/Klyng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62E26A-8870-4F29-A60E-306154D6B9BB}" name="Tabel310" displayName="Tabel310" ref="A53:A101" totalsRowShown="0">
  <autoFilter ref="A53:A101" xr:uid="{1062E26A-8870-4F29-A60E-306154D6B9BB}"/>
  <tableColumns count="1">
    <tableColumn id="1" xr3:uid="{A2F6A7AC-B18E-43DE-80F6-DDF78C90DD38}" name="Fag/Opgav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0D27AC-E707-4213-9D9D-751AEE723AB6}" name="Tabel1" displayName="Tabel1" ref="B4:AA37" totalsRowShown="0" headerRowDxfId="453" dataDxfId="452" tableBorderDxfId="451">
  <autoFilter ref="B4:AA37" xr:uid="{DF271378-4AE7-401B-A883-042A875F2740}"/>
  <sortState xmlns:xlrd2="http://schemas.microsoft.com/office/spreadsheetml/2017/richdata2" ref="B5:AA37">
    <sortCondition ref="B4:B37"/>
  </sortState>
  <tableColumns count="26">
    <tableColumn id="1" xr3:uid="{981EC2A4-F707-49F6-8B51-6A4DF3BBBB45}" name="Initialer" dataDxfId="450" dataCellStyle="Link"/>
    <tableColumn id="2" xr3:uid="{25768677-C3E5-4D62-BB31-2D08A11D8711}" name="Navn" dataDxfId="449"/>
    <tableColumn id="5" xr3:uid="{72E8F654-6D5B-4AEB-9459-A655CD661F47}" name="Ans. grad" dataDxfId="448"/>
    <tableColumn id="6" xr3:uid="{8D404329-65AA-4110-A578-F0A84A864D60}" name="Nettotimer  til rådighed" dataDxfId="447"/>
    <tableColumn id="7" xr3:uid="{ABEEDD2F-0B22-42FE-A105-EFD6646681C9}" name="Planlagt arbejdstid - samlet" dataDxfId="446"/>
    <tableColumn id="8" xr3:uid="{C8646AA9-FBC0-4AE0-A3EA-93B95668F440}" name="Udispo-neret _x000a_tid" dataDxfId="445"/>
    <tableColumn id="9" xr3:uid="{090652B4-6496-4570-9554-02C9F128B5E2}" name="1. Undervisning inkl. forberedelse _x000a_I alt" dataDxfId="444"/>
    <tableColumn id="12" xr3:uid="{FF65380A-D2D6-41EB-8B5E-E2BB5D761944}" name="2. _x000a_Møder og andre opgaver_x000a_I alt" dataDxfId="443"/>
    <tableColumn id="13" xr3:uid="{BAFC01E5-DD39-4682-A421-48E1BE2E081F}" name="3. _x000a_Andre funktioner - efter aftale_x000a_I alt" dataDxfId="442"/>
    <tableColumn id="15" xr3:uid="{BEF26A40-C674-42B8-8F5F-D4F9A4BFD4DE}" name="Reg.        Timer i alt" dataDxfId="441">
      <calculatedColumnFormula>Tabel1[[#This Row],[1.  Reg
 Undervisning inkl. forberedelse               i alt]]+Tabel1[[#This Row],[2. Reg
Møder og andre opgaver
I alt'']]+Tabel1[[#This Row],[3.  Reg.
Andre funktioner - efter aftale
I alt]]</calculatedColumnFormula>
    </tableColumn>
    <tableColumn id="16" xr3:uid="{EBBCAD6A-9BF9-47A0-A481-1A969086D356}" name="1.  Reg_x000a_ Undervisning inkl. forberedelse               i alt" dataDxfId="440">
      <calculatedColumnFormula>SUM(Tabel1[[#This Row],[Undervisning inkl. forberedelse, Aug - Okt]:[Undervisning inkl. forberedelse, Maj - Jul]])</calculatedColumnFormula>
    </tableColumn>
    <tableColumn id="17" xr3:uid="{48F50120-FECF-4E9E-BDD9-87BF9469D41D}" name="Undervisning inkl. forberedelse, Aug - Okt" dataDxfId="439"/>
    <tableColumn id="39" xr3:uid="{6A3AF075-AEEF-4921-9510-B2293DF45C02}" name="Undervisning inkl. forberedelse, Nov - Jan" dataDxfId="438"/>
    <tableColumn id="40" xr3:uid="{901363B7-46E9-4289-B834-0DC3C53F533A}" name="Undervisning inkl. forberedelse, Feb - Apr" dataDxfId="437"/>
    <tableColumn id="41" xr3:uid="{4F44D88D-D7C7-4E01-BFE1-568C079788D3}" name="Undervisning inkl. forberedelse, Maj - Jul" dataDxfId="436"/>
    <tableColumn id="19" xr3:uid="{C6824AED-2469-4769-8334-31F897D8C28B}" name="2. Reg_x000a_Møder og andre opgaver_x000a_I alt'" dataDxfId="435">
      <calculatedColumnFormula>SUM(Tabel1[[#This Row],[Møder og andre opgaver
 Aug - Okt]:[Møder og andre opgaver
 Maj - Jul]])</calculatedColumnFormula>
    </tableColumn>
    <tableColumn id="3" xr3:uid="{7C3E91C6-0FC3-450C-BB2C-3D30FDE17495}" name="Møder og andre opgaver_x000a_ Aug - Okt" dataDxfId="434"/>
    <tableColumn id="4" xr3:uid="{1E390AD3-1D3D-4019-B4FD-A2B049F1685B}" name="Møder og andre opgaver Nov - Jan" dataDxfId="433"/>
    <tableColumn id="10" xr3:uid="{CA184CF6-BA18-422C-9DF7-3FA30BAB05BE}" name="Møder og andre opgaver_x000a_ Feb - Apr" dataDxfId="432"/>
    <tableColumn id="11" xr3:uid="{0DEDBAB8-F6F3-46CC-AA57-F21E07E80766}" name="Møder og andre opgaver_x000a_ Maj - Jul" dataDxfId="431"/>
    <tableColumn id="20" xr3:uid="{0019D4CB-0CDA-4CF7-A6A6-F93AACEA83FF}" name="3.  Reg._x000a_Andre funktioner - efter aftale_x000a_I alt" dataDxfId="430">
      <calculatedColumnFormula>SUM(Tabel1[[#This Row],[Andre funktioner efter aftale
Aug - Okt]:[Andre funktioner efter aftale
Maj - Jul]])</calculatedColumnFormula>
    </tableColumn>
    <tableColumn id="18" xr3:uid="{3CCF3854-B401-4B29-94A2-75E0B1B8BBC4}" name="Andre funktioner efter aftale_x000a_Aug - Okt" dataDxfId="429"/>
    <tableColumn id="23" xr3:uid="{9981BF54-40AD-4146-AD56-D67893266149}" name="Andre funktioner efter aftale_x000a_Nov - Jan" dataDxfId="428"/>
    <tableColumn id="24" xr3:uid="{C3B7EA6D-BE5F-4667-867E-11CC4557D5B4}" name="Andre funktioner efter aftale_x000a_Feb - Apr" dataDxfId="427"/>
    <tableColumn id="25" xr3:uid="{3B1FAE82-FB8E-4667-AFA5-F68150203894}" name="Andre funktioner efter aftale_x000a_Maj - Jul" dataDxfId="426"/>
    <tableColumn id="22" xr3:uid="{FC41D94B-0C58-4802-B5AC-31B531E8F92C}" name="Planlagt arb-tid fratrukket registreret arbejdstid" dataDxfId="425">
      <calculatedColumnFormula>F5-K5</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A365D87-7B1B-4864-93FD-B8F13F2BBB8F}" name="Tabel4" displayName="Tabel4" ref="B43:G50" totalsRowShown="0" headerRowDxfId="424">
  <autoFilter ref="B43:G50" xr:uid="{AA365D87-7B1B-4864-93FD-B8F13F2BBB8F}"/>
  <tableColumns count="6">
    <tableColumn id="1" xr3:uid="{1109D5B1-8EF3-494C-8308-5EAEE80A732D}" name="Kolonne1" dataDxfId="423"/>
    <tableColumn id="2" xr3:uid="{490E251C-5D0F-4399-90D6-D20163AB1A42}" name="Planlagt forud for skoleår"/>
    <tableColumn id="3" xr3:uid="{95576A43-4960-4EB8-9D9C-68507F620812}" name="Status 31. oktober"/>
    <tableColumn id="4" xr3:uid="{67448C99-935A-4B2B-9EA1-BC8570BD8ACF}" name="Status 31. januar AKK"/>
    <tableColumn id="5" xr3:uid="{04C5F36E-E288-41A9-9405-9E0AE0A54D87}" name="Status 30. april AKK"/>
    <tableColumn id="6" xr3:uid="{2336EA90-ADC7-427B-8B50-ADB20B9E7188}" name="Status 31. juli - ENDELIG OPGØRELSE AKK"/>
  </tableColumns>
  <tableStyleInfo name="TableStyleMedium10"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9730A-D979-4C2E-AC4E-D8968427FD5F}">
  <sheetPr>
    <tabColor theme="5" tint="0.39997558519241921"/>
  </sheetPr>
  <dimension ref="A1:I37"/>
  <sheetViews>
    <sheetView workbookViewId="0">
      <selection activeCell="L35" sqref="L35"/>
    </sheetView>
  </sheetViews>
  <sheetFormatPr defaultRowHeight="15" x14ac:dyDescent="0.25"/>
  <cols>
    <col min="1" max="1" width="125.42578125" customWidth="1"/>
  </cols>
  <sheetData>
    <row r="1" spans="1:1" x14ac:dyDescent="0.25">
      <c r="A1" t="s">
        <v>328</v>
      </c>
    </row>
    <row r="2" spans="1:1" ht="21" x14ac:dyDescent="0.25">
      <c r="A2" s="358" t="s">
        <v>327</v>
      </c>
    </row>
    <row r="3" spans="1:1" ht="54" customHeight="1" x14ac:dyDescent="0.25">
      <c r="A3" s="359" t="s">
        <v>279</v>
      </c>
    </row>
    <row r="4" spans="1:1" ht="23.25" customHeight="1" x14ac:dyDescent="0.25">
      <c r="A4" s="360" t="s">
        <v>299</v>
      </c>
    </row>
    <row r="5" spans="1:1" ht="17.25" x14ac:dyDescent="0.25">
      <c r="A5" s="361" t="s">
        <v>300</v>
      </c>
    </row>
    <row r="6" spans="1:1" ht="23.25" customHeight="1" x14ac:dyDescent="0.25">
      <c r="A6" s="577" t="s">
        <v>301</v>
      </c>
    </row>
    <row r="7" spans="1:1" ht="23.25" customHeight="1" x14ac:dyDescent="0.25">
      <c r="A7" s="578" t="s">
        <v>309</v>
      </c>
    </row>
    <row r="8" spans="1:1" ht="30" x14ac:dyDescent="0.25">
      <c r="A8" s="362" t="s">
        <v>310</v>
      </c>
    </row>
    <row r="9" spans="1:1" ht="45" x14ac:dyDescent="0.25">
      <c r="A9" s="364" t="s">
        <v>332</v>
      </c>
    </row>
    <row r="10" spans="1:1" ht="23.25" customHeight="1" x14ac:dyDescent="0.25">
      <c r="A10" s="578" t="s">
        <v>311</v>
      </c>
    </row>
    <row r="11" spans="1:1" x14ac:dyDescent="0.25">
      <c r="A11" s="362" t="s">
        <v>312</v>
      </c>
    </row>
    <row r="12" spans="1:1" x14ac:dyDescent="0.25">
      <c r="A12" s="364" t="s">
        <v>313</v>
      </c>
    </row>
    <row r="13" spans="1:1" ht="45" x14ac:dyDescent="0.25">
      <c r="A13" s="364" t="s">
        <v>314</v>
      </c>
    </row>
    <row r="14" spans="1:1" ht="45" x14ac:dyDescent="0.25">
      <c r="A14" s="364" t="s">
        <v>412</v>
      </c>
    </row>
    <row r="15" spans="1:1" x14ac:dyDescent="0.25">
      <c r="A15" s="364" t="s">
        <v>315</v>
      </c>
    </row>
    <row r="16" spans="1:1" ht="23.25" customHeight="1" x14ac:dyDescent="0.25">
      <c r="A16" s="578" t="s">
        <v>316</v>
      </c>
    </row>
    <row r="17" spans="1:9" ht="30" x14ac:dyDescent="0.25">
      <c r="A17" s="362" t="s">
        <v>317</v>
      </c>
    </row>
    <row r="18" spans="1:9" ht="45" x14ac:dyDescent="0.25">
      <c r="A18" s="364" t="s">
        <v>420</v>
      </c>
    </row>
    <row r="19" spans="1:9" ht="23.25" customHeight="1" x14ac:dyDescent="0.25">
      <c r="A19" s="578" t="s">
        <v>414</v>
      </c>
    </row>
    <row r="20" spans="1:9" ht="30" x14ac:dyDescent="0.25">
      <c r="A20" s="363" t="s">
        <v>330</v>
      </c>
    </row>
    <row r="21" spans="1:9" x14ac:dyDescent="0.25">
      <c r="A21" s="576" t="s">
        <v>418</v>
      </c>
      <c r="I21" t="s">
        <v>413</v>
      </c>
    </row>
    <row r="22" spans="1:9" ht="45" x14ac:dyDescent="0.25">
      <c r="A22" s="364" t="s">
        <v>331</v>
      </c>
    </row>
    <row r="23" spans="1:9" x14ac:dyDescent="0.25">
      <c r="A23" s="576" t="s">
        <v>417</v>
      </c>
    </row>
    <row r="24" spans="1:9" x14ac:dyDescent="0.25">
      <c r="A24" s="364" t="s">
        <v>415</v>
      </c>
    </row>
    <row r="25" spans="1:9" ht="30" x14ac:dyDescent="0.25">
      <c r="A25" s="364" t="s">
        <v>302</v>
      </c>
    </row>
    <row r="26" spans="1:9" ht="19.5" customHeight="1" x14ac:dyDescent="0.25">
      <c r="A26" s="576" t="s">
        <v>416</v>
      </c>
    </row>
    <row r="27" spans="1:9" ht="45" x14ac:dyDescent="0.25">
      <c r="A27" s="364" t="s">
        <v>303</v>
      </c>
    </row>
    <row r="28" spans="1:9" ht="24" customHeight="1" x14ac:dyDescent="0.25">
      <c r="A28" s="576" t="s">
        <v>419</v>
      </c>
    </row>
    <row r="29" spans="1:9" ht="45" x14ac:dyDescent="0.25">
      <c r="A29" s="364" t="s">
        <v>304</v>
      </c>
    </row>
    <row r="30" spans="1:9" ht="30" x14ac:dyDescent="0.25">
      <c r="A30" s="364" t="s">
        <v>305</v>
      </c>
    </row>
    <row r="31" spans="1:9" ht="30" x14ac:dyDescent="0.25">
      <c r="A31" s="362" t="s">
        <v>421</v>
      </c>
    </row>
    <row r="32" spans="1:9" hidden="1" x14ac:dyDescent="0.25">
      <c r="A32" s="365" t="s">
        <v>306</v>
      </c>
    </row>
    <row r="33" spans="1:1" ht="45" hidden="1" x14ac:dyDescent="0.25">
      <c r="A33" s="362" t="s">
        <v>307</v>
      </c>
    </row>
    <row r="34" spans="1:1" hidden="1" x14ac:dyDescent="0.25">
      <c r="A34" s="362" t="s">
        <v>308</v>
      </c>
    </row>
    <row r="35" spans="1:1" x14ac:dyDescent="0.25">
      <c r="A35" s="366"/>
    </row>
    <row r="36" spans="1:1" x14ac:dyDescent="0.25">
      <c r="A36" s="367" t="s">
        <v>318</v>
      </c>
    </row>
    <row r="37" spans="1:1" x14ac:dyDescent="0.25">
      <c r="A37" s="35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A230-395D-4BC1-9BE3-0CDE398883C1}">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3A15-0B23-48F4-8C9D-751613754707}">
  <sheetPr>
    <tabColor theme="3" tint="0.59999389629810485"/>
    <pageSetUpPr fitToPage="1"/>
  </sheetPr>
  <dimension ref="A1:AL154"/>
  <sheetViews>
    <sheetView tabSelected="1" topLeftCell="A2" zoomScale="88" zoomScaleNormal="88" workbookViewId="0">
      <selection activeCell="W44" sqref="W44"/>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394</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v>215</v>
      </c>
      <c r="O7" s="91">
        <f>NETWORKDAYS(H7,I7,0)*(7.37*J7)-(7.37*J7*L7)-(7.37*K7*J7)</f>
        <v>1687.73</v>
      </c>
      <c r="P7" s="371">
        <f>O7/M7</f>
        <v>7.37</v>
      </c>
      <c r="Q7" s="372">
        <f>O7/N7</f>
        <v>7.8499069767441858</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215</v>
      </c>
      <c r="O11" s="195">
        <f>SUM(O7:O10)</f>
        <v>1687.73</v>
      </c>
      <c r="P11" s="373">
        <f t="shared" si="0"/>
        <v>7.37</v>
      </c>
      <c r="Q11" s="373">
        <f t="shared" si="1"/>
        <v>7.8499069767441858</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5.75" customHeight="1" x14ac:dyDescent="0.25">
      <c r="A46" s="77"/>
      <c r="B46" s="15"/>
      <c r="C46" s="425"/>
      <c r="D46" s="16"/>
      <c r="E46" s="430"/>
      <c r="F46" s="431"/>
      <c r="G46" s="431"/>
      <c r="H46" s="431"/>
      <c r="I46" s="431"/>
      <c r="J46" s="204">
        <v>0</v>
      </c>
      <c r="K46" s="12">
        <v>0</v>
      </c>
      <c r="L46" s="206"/>
      <c r="M46" s="387"/>
      <c r="N46" s="387"/>
      <c r="O46" s="387"/>
      <c r="P46" s="388"/>
      <c r="Q46" s="15"/>
      <c r="R46" s="77"/>
    </row>
    <row r="47" spans="1:20" ht="18.75" customHeight="1" x14ac:dyDescent="0.25">
      <c r="A47" s="77"/>
      <c r="B47" s="15"/>
      <c r="C47" s="425"/>
      <c r="D47" s="16"/>
      <c r="E47" s="430"/>
      <c r="F47" s="431"/>
      <c r="G47" s="431"/>
      <c r="H47" s="431"/>
      <c r="I47" s="450"/>
      <c r="J47" s="204">
        <v>0</v>
      </c>
      <c r="K47" s="12">
        <v>0</v>
      </c>
      <c r="L47" s="206">
        <f t="shared" ref="L47:L56" si="9">K47</f>
        <v>0</v>
      </c>
      <c r="M47" s="432"/>
      <c r="N47" s="432"/>
      <c r="O47" s="432"/>
      <c r="P47" s="433"/>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E48:I48"/>
    <mergeCell ref="M48:P48"/>
    <mergeCell ref="E49:I49"/>
    <mergeCell ref="M49:P49"/>
    <mergeCell ref="M50:P50"/>
    <mergeCell ref="F36:G36"/>
    <mergeCell ref="F37:G37"/>
    <mergeCell ref="F38:G38"/>
    <mergeCell ref="M47:P47"/>
    <mergeCell ref="F29:G29"/>
    <mergeCell ref="M54:P54"/>
    <mergeCell ref="M55:P55"/>
    <mergeCell ref="M51:P51"/>
    <mergeCell ref="M52:P52"/>
    <mergeCell ref="M53:P53"/>
    <mergeCell ref="E52:I52"/>
    <mergeCell ref="M56:P56"/>
    <mergeCell ref="C17:C21"/>
    <mergeCell ref="L17:P17"/>
    <mergeCell ref="E18:J18"/>
    <mergeCell ref="L18:P18"/>
    <mergeCell ref="E19:J19"/>
    <mergeCell ref="L19:P19"/>
    <mergeCell ref="E20:J20"/>
    <mergeCell ref="L20:P20"/>
    <mergeCell ref="F35:G35"/>
    <mergeCell ref="L29:P29"/>
    <mergeCell ref="E46:I46"/>
    <mergeCell ref="E51:I51"/>
    <mergeCell ref="F39:G39"/>
    <mergeCell ref="L39:P39"/>
    <mergeCell ref="E40:J40"/>
    <mergeCell ref="L40:P40"/>
    <mergeCell ref="D1:E1"/>
    <mergeCell ref="D2:E2"/>
    <mergeCell ref="C5:E5"/>
    <mergeCell ref="F5:H5"/>
    <mergeCell ref="C9:D9"/>
    <mergeCell ref="B15:Q15"/>
    <mergeCell ref="F33:G33"/>
    <mergeCell ref="L33:P33"/>
    <mergeCell ref="F34:G34"/>
    <mergeCell ref="L34:P34"/>
    <mergeCell ref="F30:G30"/>
    <mergeCell ref="L30:P30"/>
    <mergeCell ref="F31:G31"/>
    <mergeCell ref="L31:P31"/>
    <mergeCell ref="F32:G32"/>
    <mergeCell ref="L32:P32"/>
    <mergeCell ref="C25:C40"/>
    <mergeCell ref="F25:G25"/>
    <mergeCell ref="E26:K26"/>
    <mergeCell ref="L26:P26"/>
    <mergeCell ref="F27:G27"/>
    <mergeCell ref="L27:P27"/>
    <mergeCell ref="F28:G28"/>
    <mergeCell ref="L28:P28"/>
    <mergeCell ref="C44:C57"/>
    <mergeCell ref="M44:P44"/>
    <mergeCell ref="E45:I45"/>
    <mergeCell ref="M45:P45"/>
    <mergeCell ref="E47:I47"/>
    <mergeCell ref="F75:K75"/>
    <mergeCell ref="F76:K76"/>
    <mergeCell ref="F77:K77"/>
    <mergeCell ref="F78:K78"/>
    <mergeCell ref="E65:I65"/>
    <mergeCell ref="M65:P65"/>
    <mergeCell ref="E66:I66"/>
    <mergeCell ref="M66:P66"/>
    <mergeCell ref="B58:Q58"/>
    <mergeCell ref="B60:Q60"/>
    <mergeCell ref="C61:C69"/>
    <mergeCell ref="E62:I62"/>
    <mergeCell ref="M62:P62"/>
    <mergeCell ref="E63:I63"/>
    <mergeCell ref="M63:P63"/>
    <mergeCell ref="E64:I64"/>
    <mergeCell ref="M64:P64"/>
    <mergeCell ref="E57:I57"/>
    <mergeCell ref="M57:P57"/>
    <mergeCell ref="F79:K79"/>
    <mergeCell ref="F80:K80"/>
    <mergeCell ref="E67:I67"/>
    <mergeCell ref="M67:P67"/>
    <mergeCell ref="E68:I68"/>
    <mergeCell ref="M68:P68"/>
    <mergeCell ref="M69:P69"/>
    <mergeCell ref="B70:Q70"/>
    <mergeCell ref="B111:B114"/>
    <mergeCell ref="F111:K111"/>
    <mergeCell ref="F112:K112"/>
    <mergeCell ref="F113:K113"/>
    <mergeCell ref="F114:K114"/>
    <mergeCell ref="F84:K84"/>
    <mergeCell ref="F85:K85"/>
    <mergeCell ref="F86:K86"/>
    <mergeCell ref="F87:K87"/>
    <mergeCell ref="F88:K88"/>
    <mergeCell ref="F89:K89"/>
    <mergeCell ref="F115:K115"/>
    <mergeCell ref="F116:K116"/>
    <mergeCell ref="C120:C124"/>
    <mergeCell ref="F120:K120"/>
    <mergeCell ref="F121:K121"/>
    <mergeCell ref="F122:K122"/>
    <mergeCell ref="F123:K123"/>
    <mergeCell ref="F124:K124"/>
    <mergeCell ref="F90:K90"/>
    <mergeCell ref="F91:K91"/>
    <mergeCell ref="F134:K134"/>
    <mergeCell ref="F135:K135"/>
    <mergeCell ref="F136:K136"/>
    <mergeCell ref="F137:K137"/>
    <mergeCell ref="F128:K128"/>
    <mergeCell ref="F129:K129"/>
    <mergeCell ref="F130:K130"/>
    <mergeCell ref="F131:K131"/>
    <mergeCell ref="F132:K132"/>
    <mergeCell ref="F133:K133"/>
  </mergeCells>
  <conditionalFormatting sqref="L18:P18">
    <cfRule type="cellIs" dxfId="26" priority="2" operator="equal">
      <formula>"Der er planlagt for mange timer for læreren"</formula>
    </cfRule>
    <cfRule type="cellIs" dxfId="25" priority="3" operator="equal">
      <formula>"Der er planlagt for mange timer for lærren"</formula>
    </cfRule>
  </conditionalFormatting>
  <conditionalFormatting sqref="L21:P21">
    <cfRule type="cellIs" dxfId="24" priority="1" operator="equal">
      <formula>"Der er planlagt for mange arbejdstimer for læreren"</formula>
    </cfRule>
  </conditionalFormatting>
  <hyperlinks>
    <hyperlink ref="C4" location="'Opgaver-timer - Samlet'!A1" display="Akk. oversigt" xr:uid="{70861052-FCF3-405A-84F0-89EA1E9C2AA8}"/>
  </hyperlinks>
  <pageMargins left="0.7" right="0.7" top="0.75" bottom="0.75" header="0.3" footer="0.3"/>
  <pageSetup paperSize="9" scale="58" fitToWidth="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AD0A3-6B3D-4EFB-8D65-3AB8F73AF200}">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9349-6D92-45D3-B7FF-387D24BEA711}">
  <sheetPr>
    <tabColor theme="3" tint="0.59999389629810485"/>
    <pageSetUpPr fitToPage="1"/>
  </sheetPr>
  <dimension ref="A1:AL154"/>
  <sheetViews>
    <sheetView topLeftCell="A2" zoomScale="87" zoomScaleNormal="87" workbookViewId="0">
      <selection activeCell="F28" sqref="F28:G28"/>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395</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v>215</v>
      </c>
      <c r="O7" s="91">
        <f>NETWORKDAYS(H7,I7,0)*(7.37*J7)-(7.37*J7*L7)-(7.37*K7*J7)</f>
        <v>1687.73</v>
      </c>
      <c r="P7" s="371">
        <f>O7/M7</f>
        <v>7.37</v>
      </c>
      <c r="Q7" s="372">
        <f>O7/N7</f>
        <v>7.8499069767441858</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215</v>
      </c>
      <c r="O11" s="195">
        <f>SUM(O7:O10)</f>
        <v>1687.73</v>
      </c>
      <c r="P11" s="373">
        <f t="shared" si="0"/>
        <v>7.37</v>
      </c>
      <c r="Q11" s="373">
        <f t="shared" si="1"/>
        <v>7.8499069767441858</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389</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8.75" customHeight="1" x14ac:dyDescent="0.25">
      <c r="A46" s="77"/>
      <c r="B46" s="15"/>
      <c r="C46" s="425"/>
      <c r="D46" s="16"/>
      <c r="E46" s="430"/>
      <c r="F46" s="431"/>
      <c r="G46" s="431"/>
      <c r="H46" s="431"/>
      <c r="I46" s="431"/>
      <c r="J46" s="204">
        <v>0</v>
      </c>
      <c r="K46" s="12">
        <v>0</v>
      </c>
      <c r="L46" s="206">
        <f t="shared" ref="L46:L56" si="9">K46</f>
        <v>0</v>
      </c>
      <c r="M46" s="432"/>
      <c r="N46" s="432"/>
      <c r="O46" s="432"/>
      <c r="P46" s="433"/>
      <c r="Q46" s="15"/>
      <c r="R46" s="77"/>
      <c r="T46" s="70"/>
    </row>
    <row r="47" spans="1:20" ht="15.75" customHeight="1" x14ac:dyDescent="0.25">
      <c r="A47" s="77"/>
      <c r="B47" s="15"/>
      <c r="C47" s="425"/>
      <c r="D47" s="16"/>
      <c r="E47" s="430"/>
      <c r="F47" s="431"/>
      <c r="G47" s="431"/>
      <c r="H47" s="431"/>
      <c r="I47" s="450"/>
      <c r="J47" s="204">
        <v>0</v>
      </c>
      <c r="K47" s="12">
        <v>0</v>
      </c>
      <c r="L47" s="206">
        <f t="shared" si="9"/>
        <v>0</v>
      </c>
      <c r="M47" s="432"/>
      <c r="N47" s="432"/>
      <c r="O47" s="432"/>
      <c r="P47" s="433"/>
      <c r="Q47" s="15"/>
      <c r="R47" s="77"/>
    </row>
    <row r="48" spans="1:20" ht="15.75" customHeight="1" x14ac:dyDescent="0.25">
      <c r="A48" s="77"/>
      <c r="B48" s="15"/>
      <c r="C48" s="425"/>
      <c r="D48" s="16"/>
      <c r="E48" s="430"/>
      <c r="F48" s="431"/>
      <c r="G48" s="431"/>
      <c r="H48" s="431"/>
      <c r="I48" s="431"/>
      <c r="J48" s="204">
        <v>0</v>
      </c>
      <c r="K48" s="12">
        <v>0</v>
      </c>
      <c r="L48" s="206"/>
      <c r="M48" s="387"/>
      <c r="N48" s="387"/>
      <c r="O48" s="387"/>
      <c r="P48" s="388"/>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7:I47"/>
    <mergeCell ref="M47:P47"/>
    <mergeCell ref="E49:I49"/>
    <mergeCell ref="M49:P49"/>
    <mergeCell ref="M50:P50"/>
    <mergeCell ref="E48:I48"/>
    <mergeCell ref="E51:I51"/>
    <mergeCell ref="M54:P54"/>
    <mergeCell ref="M55:P55"/>
    <mergeCell ref="F39:G39"/>
    <mergeCell ref="L39:P39"/>
    <mergeCell ref="E40:J40"/>
    <mergeCell ref="L40:P40"/>
    <mergeCell ref="C44:C57"/>
    <mergeCell ref="M44:P44"/>
    <mergeCell ref="E45:I45"/>
    <mergeCell ref="M45:P45"/>
    <mergeCell ref="E46:I46"/>
    <mergeCell ref="M46:P46"/>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D1:E1"/>
    <mergeCell ref="D2:E2"/>
    <mergeCell ref="C5:E5"/>
    <mergeCell ref="F5:H5"/>
    <mergeCell ref="C9:D9"/>
    <mergeCell ref="B15:Q15"/>
    <mergeCell ref="F33:G33"/>
    <mergeCell ref="L33:P33"/>
    <mergeCell ref="F30:G30"/>
    <mergeCell ref="L30:P30"/>
    <mergeCell ref="F31:G31"/>
    <mergeCell ref="L31:P31"/>
    <mergeCell ref="F32:G32"/>
    <mergeCell ref="L32:P32"/>
    <mergeCell ref="F35:G35"/>
    <mergeCell ref="F36:G36"/>
    <mergeCell ref="L34:P34"/>
    <mergeCell ref="F34:G34"/>
    <mergeCell ref="F37:G37"/>
    <mergeCell ref="F38:G38"/>
    <mergeCell ref="C17:C21"/>
    <mergeCell ref="L17:P17"/>
    <mergeCell ref="E18:J18"/>
    <mergeCell ref="L18:P18"/>
    <mergeCell ref="E19:J19"/>
    <mergeCell ref="L19:P19"/>
    <mergeCell ref="E20:J20"/>
    <mergeCell ref="L20:P20"/>
  </mergeCells>
  <conditionalFormatting sqref="L18:P18">
    <cfRule type="cellIs" dxfId="23" priority="2" operator="equal">
      <formula>"Der er planlagt for mange timer for læreren"</formula>
    </cfRule>
    <cfRule type="cellIs" dxfId="22" priority="3" operator="equal">
      <formula>"Der er planlagt for mange timer for lærren"</formula>
    </cfRule>
  </conditionalFormatting>
  <conditionalFormatting sqref="L21:P21">
    <cfRule type="cellIs" dxfId="21" priority="1" operator="equal">
      <formula>"Der er planlagt for mange arbejdstimer for læreren"</formula>
    </cfRule>
  </conditionalFormatting>
  <hyperlinks>
    <hyperlink ref="C4" location="'Opgaver-timer - Samlet'!A1" display="Akk. oversigt" xr:uid="{302BA298-39CE-4A81-A1B8-4AC512D1ADEF}"/>
  </hyperlinks>
  <pageMargins left="0.7" right="0.7" top="0.75" bottom="0.75" header="0.3" footer="0.3"/>
  <pageSetup paperSize="9" scale="58" fitToWidth="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809D-59A9-4DF5-BD16-75A9BD0ECD4C}">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0C4C-BFA3-4BDF-9BEA-272BEC134AD6}">
  <sheetPr>
    <tabColor theme="3" tint="0.59999389629810485"/>
    <pageSetUpPr fitToPage="1"/>
  </sheetPr>
  <dimension ref="A1:AL154"/>
  <sheetViews>
    <sheetView topLeftCell="A2" zoomScale="90" zoomScaleNormal="90" workbookViewId="0">
      <selection activeCell="F25" sqref="F25:G25"/>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396</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v>215</v>
      </c>
      <c r="O7" s="91">
        <f>NETWORKDAYS(H7,I7,0)*(7.37*J7)-(7.37*J7*L7)-(7.37*K7*J7)</f>
        <v>1687.73</v>
      </c>
      <c r="P7" s="371">
        <f>O7/M7</f>
        <v>7.37</v>
      </c>
      <c r="Q7" s="372">
        <f>O7/N7</f>
        <v>7.8499069767441858</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215</v>
      </c>
      <c r="O11" s="195">
        <f>SUM(O7:O10)</f>
        <v>1687.73</v>
      </c>
      <c r="P11" s="373">
        <f t="shared" si="0"/>
        <v>7.37</v>
      </c>
      <c r="Q11" s="373">
        <f t="shared" si="1"/>
        <v>7.8499069767441858</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389</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389</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8.75" customHeight="1" x14ac:dyDescent="0.25">
      <c r="A46" s="77"/>
      <c r="B46" s="15"/>
      <c r="C46" s="425"/>
      <c r="D46" s="16"/>
      <c r="E46" s="430"/>
      <c r="F46" s="431"/>
      <c r="G46" s="431"/>
      <c r="H46" s="431"/>
      <c r="I46" s="431"/>
      <c r="J46" s="204">
        <v>0</v>
      </c>
      <c r="K46" s="12">
        <v>0</v>
      </c>
      <c r="L46" s="206">
        <f t="shared" ref="L46:L56" si="9">K46</f>
        <v>0</v>
      </c>
      <c r="M46" s="432"/>
      <c r="N46" s="432"/>
      <c r="O46" s="432"/>
      <c r="P46" s="433"/>
      <c r="Q46" s="15"/>
      <c r="R46" s="77"/>
      <c r="T46" s="70"/>
    </row>
    <row r="47" spans="1:20" ht="18.75" customHeight="1" x14ac:dyDescent="0.25">
      <c r="A47" s="77"/>
      <c r="B47" s="15"/>
      <c r="C47" s="425"/>
      <c r="D47" s="16"/>
      <c r="E47" s="430"/>
      <c r="F47" s="431"/>
      <c r="G47" s="431"/>
      <c r="H47" s="431"/>
      <c r="I47" s="450"/>
      <c r="J47" s="204">
        <v>0</v>
      </c>
      <c r="K47" s="12">
        <v>0</v>
      </c>
      <c r="L47" s="206"/>
      <c r="M47" s="387"/>
      <c r="N47" s="387"/>
      <c r="O47" s="387"/>
      <c r="P47" s="388"/>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8:I48"/>
    <mergeCell ref="M48:P48"/>
    <mergeCell ref="E49:I49"/>
    <mergeCell ref="M49:P49"/>
    <mergeCell ref="M50:P50"/>
    <mergeCell ref="F39:G39"/>
    <mergeCell ref="L39:P39"/>
    <mergeCell ref="E40:J40"/>
    <mergeCell ref="L40:P40"/>
    <mergeCell ref="E47:I47"/>
    <mergeCell ref="E51:I51"/>
    <mergeCell ref="M54:P54"/>
    <mergeCell ref="M55:P55"/>
    <mergeCell ref="C44:C57"/>
    <mergeCell ref="M44:P44"/>
    <mergeCell ref="E45:I45"/>
    <mergeCell ref="M45:P45"/>
    <mergeCell ref="E46:I46"/>
    <mergeCell ref="M46:P46"/>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20" priority="2" operator="equal">
      <formula>"Der er planlagt for mange timer for læreren"</formula>
    </cfRule>
    <cfRule type="cellIs" dxfId="19" priority="3" operator="equal">
      <formula>"Der er planlagt for mange timer for lærren"</formula>
    </cfRule>
  </conditionalFormatting>
  <conditionalFormatting sqref="L21:P21">
    <cfRule type="cellIs" dxfId="18" priority="1" operator="equal">
      <formula>"Der er planlagt for mange arbejdstimer for læreren"</formula>
    </cfRule>
  </conditionalFormatting>
  <hyperlinks>
    <hyperlink ref="C4" location="'Opgaver-timer - Samlet'!A1" display="Akk. oversigt" xr:uid="{415789CC-6518-4361-8DFD-69D970EED4D1}"/>
  </hyperlinks>
  <pageMargins left="0.7" right="0.7" top="0.75" bottom="0.75" header="0.3" footer="0.3"/>
  <pageSetup paperSize="9" scale="58" fitToWidth="0"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F3BCE-60B3-4AC4-9370-49915D8117F9}">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25913-20AD-4750-B8EF-7E93960DC0EA}">
  <sheetPr>
    <tabColor theme="3" tint="0.59999389629810485"/>
    <pageSetUpPr fitToPage="1"/>
  </sheetPr>
  <dimension ref="A1:AL154"/>
  <sheetViews>
    <sheetView topLeftCell="A2" zoomScale="98" zoomScaleNormal="98" workbookViewId="0">
      <selection activeCell="H25" sqref="H25"/>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8554687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397</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v>215</v>
      </c>
      <c r="O7" s="91">
        <f>NETWORKDAYS(H7,I7,0)*(7.37*J7)-(7.37*J7*L7)-(7.37*K7*J7)</f>
        <v>1687.73</v>
      </c>
      <c r="P7" s="371">
        <f>O7/M7</f>
        <v>7.37</v>
      </c>
      <c r="Q7" s="372">
        <f>O7/N7</f>
        <v>7.8499069767441858</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215</v>
      </c>
      <c r="O11" s="195">
        <f>SUM(O7:O10)</f>
        <v>1687.73</v>
      </c>
      <c r="P11" s="373">
        <f t="shared" si="0"/>
        <v>7.37</v>
      </c>
      <c r="Q11" s="373">
        <f t="shared" si="1"/>
        <v>7.8499069767441858</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8.75" customHeight="1" x14ac:dyDescent="0.25">
      <c r="A46" s="77"/>
      <c r="B46" s="15"/>
      <c r="C46" s="425"/>
      <c r="D46" s="16"/>
      <c r="E46" s="430"/>
      <c r="F46" s="431"/>
      <c r="G46" s="431"/>
      <c r="H46" s="431"/>
      <c r="I46" s="431"/>
      <c r="J46" s="204">
        <v>0</v>
      </c>
      <c r="K46" s="12">
        <v>0</v>
      </c>
      <c r="L46" s="206">
        <f t="shared" ref="L46:L56" si="9">K46</f>
        <v>0</v>
      </c>
      <c r="M46" s="432"/>
      <c r="N46" s="432"/>
      <c r="O46" s="432"/>
      <c r="P46" s="433"/>
      <c r="Q46" s="15"/>
      <c r="R46" s="77"/>
      <c r="T46" s="70"/>
    </row>
    <row r="47" spans="1:20" ht="18.75" customHeight="1" x14ac:dyDescent="0.25">
      <c r="A47" s="77"/>
      <c r="B47" s="15"/>
      <c r="C47" s="425"/>
      <c r="D47" s="16"/>
      <c r="E47" s="430"/>
      <c r="F47" s="431"/>
      <c r="G47" s="431"/>
      <c r="H47" s="431"/>
      <c r="I47" s="450"/>
      <c r="J47" s="204">
        <v>0</v>
      </c>
      <c r="K47" s="12">
        <v>0</v>
      </c>
      <c r="L47" s="206"/>
      <c r="M47" s="387"/>
      <c r="N47" s="387"/>
      <c r="O47" s="387"/>
      <c r="P47" s="388"/>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8:I48"/>
    <mergeCell ref="M48:P48"/>
    <mergeCell ref="E49:I49"/>
    <mergeCell ref="M49:P49"/>
    <mergeCell ref="M50:P50"/>
    <mergeCell ref="F39:G39"/>
    <mergeCell ref="L39:P39"/>
    <mergeCell ref="E40:J40"/>
    <mergeCell ref="L40:P40"/>
    <mergeCell ref="E47:I47"/>
    <mergeCell ref="E51:I51"/>
    <mergeCell ref="M54:P54"/>
    <mergeCell ref="M55:P55"/>
    <mergeCell ref="C44:C57"/>
    <mergeCell ref="M44:P44"/>
    <mergeCell ref="E45:I45"/>
    <mergeCell ref="M45:P45"/>
    <mergeCell ref="E46:I46"/>
    <mergeCell ref="M46:P46"/>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17" priority="2" operator="equal">
      <formula>"Der er planlagt for mange timer for læreren"</formula>
    </cfRule>
    <cfRule type="cellIs" dxfId="16" priority="3" operator="equal">
      <formula>"Der er planlagt for mange timer for lærren"</formula>
    </cfRule>
  </conditionalFormatting>
  <conditionalFormatting sqref="L21:P21">
    <cfRule type="cellIs" dxfId="15" priority="1" operator="equal">
      <formula>"Der er planlagt for mange arbejdstimer for læreren"</formula>
    </cfRule>
  </conditionalFormatting>
  <hyperlinks>
    <hyperlink ref="C4" location="'Opgaver-timer - Samlet'!A1" display="Akk. oversigt" xr:uid="{5C342478-BA8B-4DBD-8CF9-400364921C9F}"/>
  </hyperlinks>
  <pageMargins left="0.7" right="0.7" top="0.75" bottom="0.75" header="0.3" footer="0.3"/>
  <pageSetup paperSize="9" scale="54" fitToWidth="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5676B-3D0A-4A4B-B728-C1D89232ADC2}">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5B01-72D2-4C3C-8100-5F36FE1CCB27}">
  <sheetPr>
    <tabColor theme="3" tint="0.59999389629810485"/>
    <pageSetUpPr fitToPage="1"/>
  </sheetPr>
  <dimension ref="A1:AL154"/>
  <sheetViews>
    <sheetView topLeftCell="A4" zoomScale="82" zoomScaleNormal="82" workbookViewId="0">
      <selection activeCell="H25" sqref="H25"/>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3.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398</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0.79999999999999993</v>
      </c>
      <c r="E7" s="86">
        <f>SUM(O11)</f>
        <v>1350.1840000000002</v>
      </c>
      <c r="F7" s="87"/>
      <c r="G7" s="88" t="s">
        <v>12</v>
      </c>
      <c r="H7" s="191">
        <v>44774</v>
      </c>
      <c r="I7" s="89">
        <v>45138</v>
      </c>
      <c r="J7" s="177">
        <v>0.8</v>
      </c>
      <c r="K7" s="90">
        <v>25</v>
      </c>
      <c r="L7" s="90">
        <v>7</v>
      </c>
      <c r="M7" s="91">
        <f>NETWORKDAYS(H7,I7,0)-K7-L7</f>
        <v>229</v>
      </c>
      <c r="N7" s="91">
        <v>215</v>
      </c>
      <c r="O7" s="91">
        <f>NETWORKDAYS(H7,I7,0)*(7.37*J7)-(7.37*J7*L7)-(7.37*K7*J7)</f>
        <v>1350.1840000000002</v>
      </c>
      <c r="P7" s="371">
        <f>O7/M7</f>
        <v>5.8960000000000008</v>
      </c>
      <c r="Q7" s="372">
        <f>O7/N7</f>
        <v>6.2799255813953501</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-1350.1840000000002</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0.8036809523809525</v>
      </c>
      <c r="K11" s="195">
        <f>SUM(K7:K10)</f>
        <v>25</v>
      </c>
      <c r="L11" s="195">
        <f>SUM(L7:L10)</f>
        <v>7</v>
      </c>
      <c r="M11" s="195">
        <f>SUM(M7:M10)</f>
        <v>229</v>
      </c>
      <c r="N11" s="195">
        <f>SUM(N7:N10)</f>
        <v>215</v>
      </c>
      <c r="O11" s="195">
        <f>SUM(O7:O10)</f>
        <v>1350.1840000000002</v>
      </c>
      <c r="P11" s="373">
        <f t="shared" si="0"/>
        <v>5.8960000000000008</v>
      </c>
      <c r="Q11" s="373">
        <f t="shared" si="1"/>
        <v>6.2799255813953501</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8.75" customHeight="1" x14ac:dyDescent="0.25">
      <c r="A46" s="77"/>
      <c r="B46" s="15"/>
      <c r="C46" s="425"/>
      <c r="D46" s="16"/>
      <c r="E46" s="430"/>
      <c r="F46" s="431"/>
      <c r="G46" s="431"/>
      <c r="H46" s="431"/>
      <c r="I46" s="431"/>
      <c r="J46" s="204">
        <v>0</v>
      </c>
      <c r="K46" s="12">
        <v>0</v>
      </c>
      <c r="L46" s="206">
        <f t="shared" ref="L46:L56" si="9">K46</f>
        <v>0</v>
      </c>
      <c r="M46" s="432"/>
      <c r="N46" s="432"/>
      <c r="O46" s="432"/>
      <c r="P46" s="433"/>
      <c r="Q46" s="15"/>
      <c r="R46" s="77"/>
      <c r="T46" s="70"/>
    </row>
    <row r="47" spans="1:20" ht="18.75" customHeight="1" x14ac:dyDescent="0.25">
      <c r="A47" s="77"/>
      <c r="B47" s="15"/>
      <c r="C47" s="425"/>
      <c r="D47" s="16"/>
      <c r="E47" s="430"/>
      <c r="F47" s="431"/>
      <c r="G47" s="431"/>
      <c r="H47" s="431"/>
      <c r="I47" s="450"/>
      <c r="J47" s="204">
        <v>0</v>
      </c>
      <c r="K47" s="12">
        <v>0</v>
      </c>
      <c r="L47" s="206">
        <f t="shared" si="9"/>
        <v>0</v>
      </c>
      <c r="M47" s="387"/>
      <c r="N47" s="387"/>
      <c r="O47" s="387"/>
      <c r="P47" s="388"/>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8:I48"/>
    <mergeCell ref="M48:P48"/>
    <mergeCell ref="E49:I49"/>
    <mergeCell ref="M49:P49"/>
    <mergeCell ref="M50:P50"/>
    <mergeCell ref="F39:G39"/>
    <mergeCell ref="L39:P39"/>
    <mergeCell ref="E40:J40"/>
    <mergeCell ref="L40:P40"/>
    <mergeCell ref="E47:I47"/>
    <mergeCell ref="E51:I51"/>
    <mergeCell ref="M54:P54"/>
    <mergeCell ref="M55:P55"/>
    <mergeCell ref="C44:C57"/>
    <mergeCell ref="M44:P44"/>
    <mergeCell ref="E45:I45"/>
    <mergeCell ref="M45:P45"/>
    <mergeCell ref="E46:I46"/>
    <mergeCell ref="M46:P46"/>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14" priority="2" operator="equal">
      <formula>"Der er planlagt for mange timer for læreren"</formula>
    </cfRule>
    <cfRule type="cellIs" dxfId="13" priority="3" operator="equal">
      <formula>"Der er planlagt for mange timer for lærren"</formula>
    </cfRule>
  </conditionalFormatting>
  <conditionalFormatting sqref="L21:P21">
    <cfRule type="cellIs" dxfId="12" priority="1" operator="equal">
      <formula>"Der er planlagt for mange arbejdstimer for læreren"</formula>
    </cfRule>
  </conditionalFormatting>
  <hyperlinks>
    <hyperlink ref="C4" location="'Opgaver-timer - Samlet'!A1" display="Akk. oversigt" xr:uid="{B7ADAEA2-D752-4CBE-9654-059834527EEA}"/>
  </hyperlinks>
  <pageMargins left="0.7" right="0.7" top="0.75" bottom="0.75" header="0.3" footer="0.3"/>
  <pageSetup paperSize="9" scale="58" fitToWidth="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2187-E765-440A-B4B9-E5569AC9AAA7}">
  <sheetPr>
    <tabColor rgb="FFFFC000"/>
    <pageSetUpPr fitToPage="1"/>
  </sheetPr>
  <dimension ref="A1:AL150"/>
  <sheetViews>
    <sheetView zoomScale="90" zoomScaleNormal="90" workbookViewId="0">
      <selection activeCell="E16" sqref="E16"/>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281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329</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f>M7-12</f>
        <v>217</v>
      </c>
      <c r="O7" s="91">
        <f>NETWORKDAYS(H7,I7,0)*(7.37*J7)-(7.37*J7*L7)-(7.37*K7*J7)</f>
        <v>1687.73</v>
      </c>
      <c r="P7" s="371">
        <f>O7/M7</f>
        <v>7.37</v>
      </c>
      <c r="Q7" s="372">
        <f>O7/N7</f>
        <v>7.7775576036866356</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217</v>
      </c>
      <c r="O11" s="195">
        <f>SUM(O7:O10)</f>
        <v>1687.73</v>
      </c>
      <c r="P11" s="373">
        <f t="shared" si="0"/>
        <v>7.37</v>
      </c>
      <c r="Q11" s="373">
        <f t="shared" si="1"/>
        <v>7.7775576036866356</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C41</f>
        <v>2. Møder og andre opgaver</v>
      </c>
      <c r="F19" s="399"/>
      <c r="G19" s="399"/>
      <c r="H19" s="399"/>
      <c r="I19" s="399"/>
      <c r="J19" s="400"/>
      <c r="K19" s="1">
        <f>M39</f>
        <v>0</v>
      </c>
      <c r="L19" s="401"/>
      <c r="M19" s="402"/>
      <c r="N19" s="402"/>
      <c r="O19" s="402"/>
      <c r="P19" s="403"/>
      <c r="Q19" s="70"/>
      <c r="R19" s="77"/>
    </row>
    <row r="20" spans="1:18" ht="15.75" customHeight="1" x14ac:dyDescent="0.25">
      <c r="A20" s="77"/>
      <c r="B20" s="70"/>
      <c r="C20" s="393"/>
      <c r="D20" s="70"/>
      <c r="E20" s="398" t="str">
        <f>C55</f>
        <v>3. Andre funktioner - efter aftale</v>
      </c>
      <c r="F20" s="399"/>
      <c r="G20" s="399"/>
      <c r="H20" s="399"/>
      <c r="I20" s="399"/>
      <c r="J20" s="400"/>
      <c r="K20" s="1">
        <f>M53</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K37</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t="s">
        <v>138</v>
      </c>
      <c r="F27" s="415">
        <v>0</v>
      </c>
      <c r="G27" s="416"/>
      <c r="H27" s="202">
        <f>IF(F27&lt;&gt;"",F27/60,"")</f>
        <v>0</v>
      </c>
      <c r="I27" s="183">
        <v>0</v>
      </c>
      <c r="J27" s="202">
        <f>IF(F27&lt;&gt;"",H27*I27,"")</f>
        <v>0</v>
      </c>
      <c r="K27" s="199">
        <f>IF(F27&lt;&gt;"",H27+J27,"")</f>
        <v>0</v>
      </c>
      <c r="L27" s="417"/>
      <c r="M27" s="418"/>
      <c r="N27" s="418"/>
      <c r="O27" s="418"/>
      <c r="P27" s="419"/>
      <c r="Q27" s="109"/>
      <c r="R27" s="77"/>
    </row>
    <row r="28" spans="1:18" ht="14.25" customHeight="1" x14ac:dyDescent="0.25">
      <c r="A28" s="77"/>
      <c r="B28" s="70"/>
      <c r="C28" s="435"/>
      <c r="D28" s="70"/>
      <c r="E28" s="218" t="s">
        <v>139</v>
      </c>
      <c r="F28" s="415">
        <v>0</v>
      </c>
      <c r="G28" s="416"/>
      <c r="H28" s="202">
        <f t="shared" ref="H28:H36" si="2">IF(F28&lt;&gt;"",F28/60,"")</f>
        <v>0</v>
      </c>
      <c r="I28" s="183">
        <v>0</v>
      </c>
      <c r="J28" s="202">
        <f t="shared" ref="J28:J36" si="3">IF(F28&lt;&gt;"",H28*I28,"")</f>
        <v>0</v>
      </c>
      <c r="K28" s="199">
        <f t="shared" ref="K28:K36" si="4">IF(F28&lt;&gt;"",H28+J28,"")</f>
        <v>0</v>
      </c>
      <c r="L28" s="417"/>
      <c r="M28" s="418"/>
      <c r="N28" s="418"/>
      <c r="O28" s="418"/>
      <c r="P28" s="419"/>
      <c r="Q28" s="109"/>
      <c r="R28" s="77"/>
    </row>
    <row r="29" spans="1:18" ht="14.25" customHeight="1" x14ac:dyDescent="0.25">
      <c r="A29" s="77"/>
      <c r="B29" s="70"/>
      <c r="C29" s="435"/>
      <c r="D29" s="70"/>
      <c r="E29" s="218" t="s">
        <v>140</v>
      </c>
      <c r="F29" s="415">
        <v>0</v>
      </c>
      <c r="G29" s="416"/>
      <c r="H29" s="202">
        <f t="shared" si="2"/>
        <v>0</v>
      </c>
      <c r="I29" s="183">
        <v>0</v>
      </c>
      <c r="J29" s="202">
        <f t="shared" si="3"/>
        <v>0</v>
      </c>
      <c r="K29" s="199">
        <f t="shared" si="4"/>
        <v>0</v>
      </c>
      <c r="L29" s="417"/>
      <c r="M29" s="418"/>
      <c r="N29" s="418"/>
      <c r="O29" s="418"/>
      <c r="P29" s="419"/>
      <c r="Q29" s="109"/>
      <c r="R29" s="77"/>
    </row>
    <row r="30" spans="1:18" ht="14.25" customHeight="1" x14ac:dyDescent="0.25">
      <c r="A30" s="77"/>
      <c r="B30" s="70"/>
      <c r="C30" s="435"/>
      <c r="D30" s="70"/>
      <c r="E30" s="218" t="s">
        <v>91</v>
      </c>
      <c r="F30" s="415">
        <v>0</v>
      </c>
      <c r="G30" s="416"/>
      <c r="H30" s="202">
        <f t="shared" si="2"/>
        <v>0</v>
      </c>
      <c r="I30" s="183">
        <v>0</v>
      </c>
      <c r="J30" s="202">
        <f t="shared" si="3"/>
        <v>0</v>
      </c>
      <c r="K30" s="199">
        <f t="shared" si="4"/>
        <v>0</v>
      </c>
      <c r="L30" s="417"/>
      <c r="M30" s="418"/>
      <c r="N30" s="418"/>
      <c r="O30" s="418"/>
      <c r="P30" s="419"/>
      <c r="Q30" s="109"/>
      <c r="R30" s="77"/>
    </row>
    <row r="31" spans="1:18" ht="14.25" customHeight="1" x14ac:dyDescent="0.25">
      <c r="A31" s="77"/>
      <c r="B31" s="70"/>
      <c r="C31" s="435"/>
      <c r="D31" s="70"/>
      <c r="E31" s="218" t="s">
        <v>92</v>
      </c>
      <c r="F31" s="415">
        <v>0</v>
      </c>
      <c r="G31" s="416"/>
      <c r="H31" s="202">
        <f t="shared" si="2"/>
        <v>0</v>
      </c>
      <c r="I31" s="183">
        <v>0</v>
      </c>
      <c r="J31" s="202">
        <f t="shared" si="3"/>
        <v>0</v>
      </c>
      <c r="K31" s="199">
        <f t="shared" si="4"/>
        <v>0</v>
      </c>
      <c r="L31" s="417"/>
      <c r="M31" s="418"/>
      <c r="N31" s="418"/>
      <c r="O31" s="418"/>
      <c r="P31" s="419"/>
      <c r="Q31" s="109"/>
      <c r="R31" s="77"/>
    </row>
    <row r="32" spans="1:18" ht="14.25" customHeight="1" x14ac:dyDescent="0.25">
      <c r="A32" s="77"/>
      <c r="B32" s="70"/>
      <c r="C32" s="435"/>
      <c r="D32" s="70"/>
      <c r="E32" s="218" t="s">
        <v>93</v>
      </c>
      <c r="F32" s="415">
        <v>0</v>
      </c>
      <c r="G32" s="416"/>
      <c r="H32" s="202">
        <f t="shared" si="2"/>
        <v>0</v>
      </c>
      <c r="I32" s="183">
        <v>0</v>
      </c>
      <c r="J32" s="202">
        <f t="shared" si="3"/>
        <v>0</v>
      </c>
      <c r="K32" s="199">
        <f t="shared" si="4"/>
        <v>0</v>
      </c>
      <c r="L32" s="417"/>
      <c r="M32" s="418"/>
      <c r="N32" s="418"/>
      <c r="O32" s="418"/>
      <c r="P32" s="419"/>
      <c r="Q32" s="109"/>
      <c r="R32" s="77"/>
    </row>
    <row r="33" spans="1:20" ht="14.25" customHeight="1" x14ac:dyDescent="0.25">
      <c r="A33" s="77"/>
      <c r="B33" s="70"/>
      <c r="C33" s="435"/>
      <c r="D33" s="70"/>
      <c r="E33" s="218" t="s">
        <v>94</v>
      </c>
      <c r="F33" s="415">
        <v>0</v>
      </c>
      <c r="G33" s="416"/>
      <c r="H33" s="202">
        <f t="shared" si="2"/>
        <v>0</v>
      </c>
      <c r="I33" s="183">
        <v>0</v>
      </c>
      <c r="J33" s="202">
        <f t="shared" si="3"/>
        <v>0</v>
      </c>
      <c r="K33" s="199">
        <f t="shared" si="4"/>
        <v>0</v>
      </c>
      <c r="L33" s="417"/>
      <c r="M33" s="418"/>
      <c r="N33" s="418"/>
      <c r="O33" s="418"/>
      <c r="P33" s="419"/>
      <c r="Q33" s="109"/>
      <c r="R33" s="77"/>
    </row>
    <row r="34" spans="1:20" ht="14.25" customHeight="1" x14ac:dyDescent="0.25">
      <c r="A34" s="77"/>
      <c r="B34" s="70"/>
      <c r="C34" s="435"/>
      <c r="D34" s="70"/>
      <c r="E34" s="218" t="s">
        <v>95</v>
      </c>
      <c r="F34" s="415">
        <v>0</v>
      </c>
      <c r="G34" s="416"/>
      <c r="H34" s="202">
        <f t="shared" si="2"/>
        <v>0</v>
      </c>
      <c r="I34" s="183">
        <v>0</v>
      </c>
      <c r="J34" s="202">
        <f t="shared" si="3"/>
        <v>0</v>
      </c>
      <c r="K34" s="199">
        <f t="shared" si="4"/>
        <v>0</v>
      </c>
      <c r="L34" s="417"/>
      <c r="M34" s="418"/>
      <c r="N34" s="418"/>
      <c r="O34" s="418"/>
      <c r="P34" s="419"/>
      <c r="Q34" s="109"/>
      <c r="R34" s="77"/>
    </row>
    <row r="35" spans="1:20" ht="14.25" customHeight="1" x14ac:dyDescent="0.25">
      <c r="A35" s="77"/>
      <c r="B35" s="70"/>
      <c r="C35" s="435"/>
      <c r="D35" s="70"/>
      <c r="E35" s="218" t="s">
        <v>96</v>
      </c>
      <c r="F35" s="415">
        <v>0</v>
      </c>
      <c r="G35" s="416"/>
      <c r="H35" s="202">
        <f t="shared" si="2"/>
        <v>0</v>
      </c>
      <c r="I35" s="183">
        <v>0</v>
      </c>
      <c r="J35" s="202">
        <f t="shared" si="3"/>
        <v>0</v>
      </c>
      <c r="K35" s="199">
        <f t="shared" si="4"/>
        <v>0</v>
      </c>
      <c r="L35" s="417"/>
      <c r="M35" s="418"/>
      <c r="N35" s="418"/>
      <c r="O35" s="418"/>
      <c r="P35" s="419"/>
      <c r="Q35" s="109"/>
      <c r="R35" s="77"/>
    </row>
    <row r="36" spans="1:20" ht="14.25" customHeight="1" thickBot="1" x14ac:dyDescent="0.3">
      <c r="A36" s="77"/>
      <c r="B36" s="70"/>
      <c r="C36" s="435"/>
      <c r="D36" s="70"/>
      <c r="E36" s="219"/>
      <c r="F36" s="415">
        <v>0</v>
      </c>
      <c r="G36" s="416"/>
      <c r="H36" s="203">
        <f t="shared" si="2"/>
        <v>0</v>
      </c>
      <c r="I36" s="184">
        <v>0</v>
      </c>
      <c r="J36" s="203">
        <f t="shared" si="3"/>
        <v>0</v>
      </c>
      <c r="K36" s="200">
        <f t="shared" si="4"/>
        <v>0</v>
      </c>
      <c r="L36" s="417"/>
      <c r="M36" s="418"/>
      <c r="N36" s="418"/>
      <c r="O36" s="418"/>
      <c r="P36" s="419"/>
      <c r="Q36" s="109"/>
      <c r="R36" s="77"/>
    </row>
    <row r="37" spans="1:20" ht="16.5" customHeight="1" thickBot="1" x14ac:dyDescent="0.3">
      <c r="A37" s="77"/>
      <c r="B37" s="70"/>
      <c r="C37" s="436"/>
      <c r="D37" s="70"/>
      <c r="E37" s="420" t="s">
        <v>58</v>
      </c>
      <c r="F37" s="421"/>
      <c r="G37" s="421"/>
      <c r="H37" s="421"/>
      <c r="I37" s="421"/>
      <c r="J37" s="421"/>
      <c r="K37" s="201">
        <f>SUM(K27:K36)</f>
        <v>0</v>
      </c>
      <c r="L37" s="422"/>
      <c r="M37" s="422"/>
      <c r="N37" s="422"/>
      <c r="O37" s="422"/>
      <c r="P37" s="423"/>
      <c r="Q37" s="109"/>
      <c r="R37" s="77"/>
    </row>
    <row r="38" spans="1:20" ht="14.25" customHeight="1" thickBot="1" x14ac:dyDescent="0.3">
      <c r="A38" s="77"/>
      <c r="B38" s="70"/>
      <c r="C38" s="70"/>
      <c r="D38" s="70"/>
      <c r="E38" s="70"/>
      <c r="F38" s="70"/>
      <c r="G38" s="70"/>
      <c r="H38" s="70"/>
      <c r="I38" s="70"/>
      <c r="J38" s="70"/>
      <c r="K38" s="70"/>
      <c r="L38" s="70"/>
      <c r="M38" s="70"/>
      <c r="N38" s="70"/>
      <c r="O38" s="70"/>
      <c r="P38" s="70"/>
      <c r="Q38" s="109"/>
      <c r="R38" s="77"/>
    </row>
    <row r="39" spans="1:20" ht="16.5" thickBot="1" x14ac:dyDescent="0.3">
      <c r="A39" s="77"/>
      <c r="B39" s="239" t="s">
        <v>284</v>
      </c>
      <c r="C39" s="241" t="s">
        <v>285</v>
      </c>
      <c r="D39" s="241"/>
      <c r="E39" s="241"/>
      <c r="F39" s="240"/>
      <c r="G39" s="241"/>
      <c r="H39" s="241"/>
      <c r="I39" s="241"/>
      <c r="J39" s="241"/>
      <c r="K39" s="241"/>
      <c r="L39" s="241"/>
      <c r="M39" s="242">
        <f>L51</f>
        <v>0</v>
      </c>
      <c r="N39" s="241" t="s">
        <v>16</v>
      </c>
      <c r="O39" s="241"/>
      <c r="P39" s="241"/>
      <c r="Q39" s="254"/>
      <c r="R39" s="77"/>
    </row>
    <row r="40" spans="1:20" ht="12" customHeight="1" thickBot="1" x14ac:dyDescent="0.3">
      <c r="A40" s="77"/>
      <c r="B40" s="106"/>
      <c r="C40" s="107"/>
      <c r="D40" s="107"/>
      <c r="E40" s="107"/>
      <c r="F40" s="107"/>
      <c r="G40" s="107"/>
      <c r="H40" s="107"/>
      <c r="I40" s="107"/>
      <c r="J40" s="107"/>
      <c r="K40" s="107"/>
      <c r="L40" s="107"/>
      <c r="M40" s="107"/>
      <c r="N40" s="107"/>
      <c r="O40" s="107"/>
      <c r="P40" s="107"/>
      <c r="Q40" s="238"/>
      <c r="R40" s="77"/>
    </row>
    <row r="41" spans="1:20" ht="56.25" customHeight="1" x14ac:dyDescent="0.25">
      <c r="A41" s="77"/>
      <c r="B41" s="15"/>
      <c r="C41" s="424" t="s">
        <v>123</v>
      </c>
      <c r="D41" s="107"/>
      <c r="E41" s="220" t="s">
        <v>51</v>
      </c>
      <c r="F41" s="221"/>
      <c r="G41" s="221"/>
      <c r="H41" s="221"/>
      <c r="I41" s="221"/>
      <c r="J41" s="222" t="s">
        <v>118</v>
      </c>
      <c r="K41" s="222" t="s">
        <v>85</v>
      </c>
      <c r="L41" s="251" t="s">
        <v>133</v>
      </c>
      <c r="M41" s="427" t="s">
        <v>22</v>
      </c>
      <c r="N41" s="428"/>
      <c r="O41" s="428"/>
      <c r="P41" s="429"/>
      <c r="Q41" s="15"/>
      <c r="R41" s="77"/>
    </row>
    <row r="42" spans="1:20" ht="15.75" customHeight="1" x14ac:dyDescent="0.25">
      <c r="A42" s="77"/>
      <c r="B42" s="15"/>
      <c r="C42" s="425"/>
      <c r="D42" s="16"/>
      <c r="E42" s="430" t="s">
        <v>112</v>
      </c>
      <c r="F42" s="431"/>
      <c r="G42" s="431"/>
      <c r="H42" s="431"/>
      <c r="I42" s="431"/>
      <c r="J42" s="204">
        <v>60</v>
      </c>
      <c r="K42" s="12">
        <v>0</v>
      </c>
      <c r="L42" s="206">
        <f>K42</f>
        <v>0</v>
      </c>
      <c r="M42" s="432"/>
      <c r="N42" s="432"/>
      <c r="O42" s="432"/>
      <c r="P42" s="433"/>
      <c r="Q42" s="15"/>
      <c r="R42" s="77"/>
    </row>
    <row r="43" spans="1:20" ht="18.75" customHeight="1" x14ac:dyDescent="0.25">
      <c r="A43" s="77"/>
      <c r="B43" s="15"/>
      <c r="C43" s="425"/>
      <c r="D43" s="16"/>
      <c r="E43" s="430" t="s">
        <v>98</v>
      </c>
      <c r="F43" s="431"/>
      <c r="G43" s="431"/>
      <c r="H43" s="431"/>
      <c r="I43" s="431"/>
      <c r="J43" s="204">
        <v>60</v>
      </c>
      <c r="K43" s="12">
        <v>0</v>
      </c>
      <c r="L43" s="206">
        <f t="shared" ref="L43:L50" si="5">K43</f>
        <v>0</v>
      </c>
      <c r="M43" s="432"/>
      <c r="N43" s="432"/>
      <c r="O43" s="432"/>
      <c r="P43" s="433"/>
      <c r="Q43" s="15"/>
      <c r="R43" s="77"/>
      <c r="T43" s="70"/>
    </row>
    <row r="44" spans="1:20" ht="15.75" customHeight="1" x14ac:dyDescent="0.25">
      <c r="A44" s="77"/>
      <c r="B44" s="15"/>
      <c r="C44" s="425"/>
      <c r="D44" s="16"/>
      <c r="E44" s="430" t="s">
        <v>322</v>
      </c>
      <c r="F44" s="431"/>
      <c r="G44" s="431"/>
      <c r="H44" s="431"/>
      <c r="I44" s="450"/>
      <c r="J44" s="204">
        <v>400</v>
      </c>
      <c r="K44" s="12">
        <v>0</v>
      </c>
      <c r="L44" s="206">
        <f t="shared" si="5"/>
        <v>0</v>
      </c>
      <c r="M44" s="432"/>
      <c r="N44" s="432"/>
      <c r="O44" s="432"/>
      <c r="P44" s="433"/>
      <c r="Q44" s="15"/>
      <c r="R44" s="77"/>
    </row>
    <row r="45" spans="1:20" x14ac:dyDescent="0.25">
      <c r="A45" s="77"/>
      <c r="B45" s="15"/>
      <c r="C45" s="425"/>
      <c r="D45" s="17"/>
      <c r="E45" s="430" t="s">
        <v>121</v>
      </c>
      <c r="F45" s="431"/>
      <c r="G45" s="431"/>
      <c r="H45" s="431"/>
      <c r="I45" s="431"/>
      <c r="J45" s="204"/>
      <c r="K45" s="12">
        <v>0</v>
      </c>
      <c r="L45" s="206">
        <f t="shared" si="5"/>
        <v>0</v>
      </c>
      <c r="M45" s="432"/>
      <c r="N45" s="432"/>
      <c r="O45" s="432"/>
      <c r="P45" s="433"/>
      <c r="Q45" s="15"/>
      <c r="R45" s="77"/>
    </row>
    <row r="46" spans="1:20" x14ac:dyDescent="0.25">
      <c r="A46" s="77"/>
      <c r="B46" s="15"/>
      <c r="C46" s="425"/>
      <c r="D46" s="16"/>
      <c r="E46" s="430"/>
      <c r="F46" s="431"/>
      <c r="G46" s="431"/>
      <c r="H46" s="431"/>
      <c r="I46" s="431"/>
      <c r="J46" s="204"/>
      <c r="K46" s="12">
        <v>0</v>
      </c>
      <c r="L46" s="206">
        <f t="shared" si="5"/>
        <v>0</v>
      </c>
      <c r="M46" s="432"/>
      <c r="N46" s="432"/>
      <c r="O46" s="432"/>
      <c r="P46" s="433"/>
      <c r="Q46" s="15"/>
      <c r="R46" s="77"/>
    </row>
    <row r="47" spans="1:20" x14ac:dyDescent="0.25">
      <c r="A47" s="77"/>
      <c r="B47" s="15"/>
      <c r="C47" s="425"/>
      <c r="D47" s="16"/>
      <c r="E47" s="223"/>
      <c r="F47" s="205"/>
      <c r="G47" s="205"/>
      <c r="H47" s="205"/>
      <c r="I47" s="205"/>
      <c r="J47" s="204"/>
      <c r="K47" s="12">
        <v>0</v>
      </c>
      <c r="L47" s="206">
        <f t="shared" si="5"/>
        <v>0</v>
      </c>
      <c r="M47" s="432"/>
      <c r="N47" s="432"/>
      <c r="O47" s="432"/>
      <c r="P47" s="433"/>
      <c r="Q47" s="15"/>
      <c r="R47" s="77"/>
    </row>
    <row r="48" spans="1:20" x14ac:dyDescent="0.25">
      <c r="A48" s="77"/>
      <c r="B48" s="15"/>
      <c r="C48" s="425"/>
      <c r="D48" s="16"/>
      <c r="E48" s="223"/>
      <c r="F48" s="205"/>
      <c r="G48" s="205"/>
      <c r="H48" s="205"/>
      <c r="I48" s="205"/>
      <c r="J48" s="204"/>
      <c r="K48" s="12">
        <v>0</v>
      </c>
      <c r="L48" s="206">
        <f t="shared" si="5"/>
        <v>0</v>
      </c>
      <c r="M48" s="432"/>
      <c r="N48" s="432"/>
      <c r="O48" s="432"/>
      <c r="P48" s="433"/>
      <c r="Q48" s="15"/>
      <c r="R48" s="77"/>
    </row>
    <row r="49" spans="1:18" x14ac:dyDescent="0.25">
      <c r="A49" s="77"/>
      <c r="B49" s="15"/>
      <c r="C49" s="425"/>
      <c r="D49" s="16"/>
      <c r="E49" s="375"/>
      <c r="F49" s="374"/>
      <c r="G49" s="374"/>
      <c r="H49" s="374"/>
      <c r="I49" s="374"/>
      <c r="J49" s="204"/>
      <c r="K49" s="12">
        <v>0</v>
      </c>
      <c r="L49" s="206">
        <f t="shared" si="5"/>
        <v>0</v>
      </c>
      <c r="M49" s="432"/>
      <c r="N49" s="432"/>
      <c r="O49" s="432"/>
      <c r="P49" s="433"/>
      <c r="Q49" s="15"/>
      <c r="R49" s="77"/>
    </row>
    <row r="50" spans="1:18" ht="18" customHeight="1" x14ac:dyDescent="0.25">
      <c r="A50" s="77"/>
      <c r="B50" s="15"/>
      <c r="C50" s="425"/>
      <c r="D50" s="16"/>
      <c r="E50" s="444" t="s">
        <v>113</v>
      </c>
      <c r="F50" s="445"/>
      <c r="G50" s="445"/>
      <c r="H50" s="445"/>
      <c r="I50" s="445"/>
      <c r="J50" s="204">
        <v>100</v>
      </c>
      <c r="K50" s="12">
        <v>0</v>
      </c>
      <c r="L50" s="206">
        <f t="shared" si="5"/>
        <v>0</v>
      </c>
      <c r="M50" s="432"/>
      <c r="N50" s="432"/>
      <c r="O50" s="432"/>
      <c r="P50" s="433"/>
      <c r="Q50" s="15"/>
      <c r="R50" s="77"/>
    </row>
    <row r="51" spans="1:18" ht="18" customHeight="1" thickBot="1" x14ac:dyDescent="0.3">
      <c r="A51" s="77"/>
      <c r="B51" s="15"/>
      <c r="C51" s="426"/>
      <c r="D51" s="16"/>
      <c r="E51" s="446"/>
      <c r="F51" s="447"/>
      <c r="G51" s="447"/>
      <c r="H51" s="447"/>
      <c r="I51" s="447"/>
      <c r="J51" s="224"/>
      <c r="K51" s="225"/>
      <c r="L51" s="226">
        <f>SUM(L42:L50)</f>
        <v>0</v>
      </c>
      <c r="M51" s="448"/>
      <c r="N51" s="448"/>
      <c r="O51" s="448"/>
      <c r="P51" s="449"/>
      <c r="Q51" s="15"/>
      <c r="R51" s="77"/>
    </row>
    <row r="52" spans="1:18" ht="18.75" customHeight="1" thickBot="1" x14ac:dyDescent="0.3">
      <c r="A52" s="77"/>
      <c r="B52" s="454"/>
      <c r="C52" s="455"/>
      <c r="D52" s="455"/>
      <c r="E52" s="455"/>
      <c r="F52" s="455"/>
      <c r="G52" s="455"/>
      <c r="H52" s="455"/>
      <c r="I52" s="455"/>
      <c r="J52" s="455"/>
      <c r="K52" s="455"/>
      <c r="L52" s="455"/>
      <c r="M52" s="455"/>
      <c r="N52" s="455"/>
      <c r="O52" s="455"/>
      <c r="P52" s="455"/>
      <c r="Q52" s="456"/>
      <c r="R52" s="77"/>
    </row>
    <row r="53" spans="1:18" ht="18" customHeight="1" thickBot="1" x14ac:dyDescent="0.3">
      <c r="A53" s="77"/>
      <c r="B53" s="234" t="s">
        <v>59</v>
      </c>
      <c r="C53" s="244" t="s">
        <v>119</v>
      </c>
      <c r="D53" s="244"/>
      <c r="E53" s="244"/>
      <c r="F53" s="243"/>
      <c r="G53" s="244"/>
      <c r="H53" s="244"/>
      <c r="I53" s="244"/>
      <c r="J53" s="244"/>
      <c r="K53" s="244"/>
      <c r="L53" s="244"/>
      <c r="M53" s="245">
        <f>L65</f>
        <v>0</v>
      </c>
      <c r="N53" s="244" t="s">
        <v>16</v>
      </c>
      <c r="O53" s="244"/>
      <c r="P53" s="244"/>
      <c r="Q53" s="255"/>
      <c r="R53" s="77"/>
    </row>
    <row r="54" spans="1:18" ht="19.5" customHeight="1" thickBot="1" x14ac:dyDescent="0.3">
      <c r="A54" s="77"/>
      <c r="B54" s="457"/>
      <c r="C54" s="458"/>
      <c r="D54" s="458"/>
      <c r="E54" s="458"/>
      <c r="F54" s="458"/>
      <c r="G54" s="458"/>
      <c r="H54" s="458"/>
      <c r="I54" s="458"/>
      <c r="J54" s="458"/>
      <c r="K54" s="458"/>
      <c r="L54" s="458"/>
      <c r="M54" s="458"/>
      <c r="N54" s="458"/>
      <c r="O54" s="458"/>
      <c r="P54" s="458"/>
      <c r="Q54" s="459"/>
      <c r="R54" s="77"/>
    </row>
    <row r="55" spans="1:18" ht="63" x14ac:dyDescent="0.25">
      <c r="A55" s="77"/>
      <c r="B55" s="15"/>
      <c r="C55" s="460" t="s">
        <v>120</v>
      </c>
      <c r="D55" s="14"/>
      <c r="E55" s="246" t="s">
        <v>51</v>
      </c>
      <c r="F55" s="247"/>
      <c r="G55" s="247"/>
      <c r="H55" s="247"/>
      <c r="I55" s="247"/>
      <c r="J55" s="248" t="s">
        <v>99</v>
      </c>
      <c r="K55" s="227" t="s">
        <v>132</v>
      </c>
      <c r="L55" s="252" t="s">
        <v>133</v>
      </c>
      <c r="M55" s="249" t="s">
        <v>22</v>
      </c>
      <c r="N55" s="247"/>
      <c r="O55" s="247"/>
      <c r="P55" s="250"/>
      <c r="Q55" s="14"/>
      <c r="R55" s="77"/>
    </row>
    <row r="56" spans="1:18" x14ac:dyDescent="0.25">
      <c r="A56" s="77"/>
      <c r="B56" s="15"/>
      <c r="C56" s="461"/>
      <c r="D56" s="14"/>
      <c r="E56" s="451" t="s">
        <v>97</v>
      </c>
      <c r="F56" s="452"/>
      <c r="G56" s="452"/>
      <c r="H56" s="452"/>
      <c r="I56" s="453"/>
      <c r="J56" s="207"/>
      <c r="K56" s="110">
        <v>0</v>
      </c>
      <c r="L56" s="209">
        <f t="shared" ref="L56:L64" si="6">K56</f>
        <v>0</v>
      </c>
      <c r="M56" s="417"/>
      <c r="N56" s="418"/>
      <c r="O56" s="418"/>
      <c r="P56" s="419"/>
      <c r="Q56" s="15"/>
      <c r="R56" s="77"/>
    </row>
    <row r="57" spans="1:18" x14ac:dyDescent="0.25">
      <c r="A57" s="77"/>
      <c r="B57" s="15"/>
      <c r="C57" s="461"/>
      <c r="D57" s="14"/>
      <c r="E57" s="451" t="s">
        <v>53</v>
      </c>
      <c r="F57" s="452"/>
      <c r="G57" s="452"/>
      <c r="H57" s="452"/>
      <c r="I57" s="453"/>
      <c r="J57" s="208"/>
      <c r="K57" s="12">
        <v>0</v>
      </c>
      <c r="L57" s="209">
        <f t="shared" si="6"/>
        <v>0</v>
      </c>
      <c r="M57" s="417"/>
      <c r="N57" s="418"/>
      <c r="O57" s="418"/>
      <c r="P57" s="419"/>
      <c r="Q57" s="15"/>
      <c r="R57" s="77"/>
    </row>
    <row r="58" spans="1:18" x14ac:dyDescent="0.25">
      <c r="A58" s="77"/>
      <c r="B58" s="15"/>
      <c r="C58" s="461"/>
      <c r="D58" s="14"/>
      <c r="E58" s="451" t="s">
        <v>100</v>
      </c>
      <c r="F58" s="452"/>
      <c r="G58" s="452"/>
      <c r="H58" s="452"/>
      <c r="I58" s="453"/>
      <c r="J58" s="208"/>
      <c r="K58" s="12">
        <v>0</v>
      </c>
      <c r="L58" s="209">
        <f t="shared" si="6"/>
        <v>0</v>
      </c>
      <c r="M58" s="417"/>
      <c r="N58" s="418"/>
      <c r="O58" s="418"/>
      <c r="P58" s="419"/>
      <c r="Q58" s="15"/>
      <c r="R58" s="77"/>
    </row>
    <row r="59" spans="1:18" x14ac:dyDescent="0.25">
      <c r="A59" s="77"/>
      <c r="B59" s="15"/>
      <c r="C59" s="461"/>
      <c r="D59" s="14"/>
      <c r="E59" s="451" t="s">
        <v>282</v>
      </c>
      <c r="F59" s="452"/>
      <c r="G59" s="452"/>
      <c r="H59" s="452"/>
      <c r="I59" s="453"/>
      <c r="J59" s="208"/>
      <c r="K59" s="12">
        <v>0</v>
      </c>
      <c r="L59" s="209">
        <f t="shared" si="6"/>
        <v>0</v>
      </c>
      <c r="M59" s="417"/>
      <c r="N59" s="418"/>
      <c r="O59" s="418"/>
      <c r="P59" s="419"/>
      <c r="Q59" s="15"/>
      <c r="R59" s="77"/>
    </row>
    <row r="60" spans="1:18" x14ac:dyDescent="0.25">
      <c r="A60" s="77"/>
      <c r="B60" s="15"/>
      <c r="C60" s="461"/>
      <c r="D60" s="14"/>
      <c r="E60" s="451"/>
      <c r="F60" s="452"/>
      <c r="G60" s="452"/>
      <c r="H60" s="452"/>
      <c r="I60" s="453"/>
      <c r="J60" s="208"/>
      <c r="K60" s="12">
        <v>0</v>
      </c>
      <c r="L60" s="209">
        <f t="shared" si="6"/>
        <v>0</v>
      </c>
      <c r="M60" s="417"/>
      <c r="N60" s="418"/>
      <c r="O60" s="418"/>
      <c r="P60" s="419"/>
      <c r="Q60" s="15"/>
      <c r="R60" s="77"/>
    </row>
    <row r="61" spans="1:18" x14ac:dyDescent="0.25">
      <c r="A61" s="77"/>
      <c r="B61" s="15"/>
      <c r="C61" s="461"/>
      <c r="D61" s="14"/>
      <c r="E61" s="451"/>
      <c r="F61" s="452"/>
      <c r="G61" s="452"/>
      <c r="H61" s="452"/>
      <c r="I61" s="453"/>
      <c r="J61" s="208"/>
      <c r="K61" s="12">
        <v>0</v>
      </c>
      <c r="L61" s="209">
        <f t="shared" si="6"/>
        <v>0</v>
      </c>
      <c r="M61" s="417"/>
      <c r="N61" s="418" t="s">
        <v>142</v>
      </c>
      <c r="O61" s="418"/>
      <c r="P61" s="419"/>
      <c r="Q61" s="15"/>
      <c r="R61" s="77"/>
    </row>
    <row r="62" spans="1:18" x14ac:dyDescent="0.25">
      <c r="A62" s="77"/>
      <c r="B62" s="15"/>
      <c r="C62" s="461"/>
      <c r="D62" s="14"/>
      <c r="E62" s="451"/>
      <c r="F62" s="452"/>
      <c r="G62" s="452"/>
      <c r="H62" s="452"/>
      <c r="I62" s="453"/>
      <c r="J62" s="208"/>
      <c r="K62" s="12">
        <v>0</v>
      </c>
      <c r="L62" s="209">
        <f t="shared" si="6"/>
        <v>0</v>
      </c>
      <c r="M62" s="417"/>
      <c r="N62" s="418"/>
      <c r="O62" s="418"/>
      <c r="P62" s="419"/>
      <c r="Q62" s="15"/>
      <c r="R62" s="77"/>
    </row>
    <row r="63" spans="1:18" x14ac:dyDescent="0.25">
      <c r="A63" s="77"/>
      <c r="B63" s="15"/>
      <c r="C63" s="461"/>
      <c r="D63" s="14"/>
      <c r="E63" s="451"/>
      <c r="F63" s="452"/>
      <c r="G63" s="452"/>
      <c r="H63" s="452"/>
      <c r="I63" s="453"/>
      <c r="J63" s="208"/>
      <c r="K63" s="12">
        <v>0</v>
      </c>
      <c r="L63" s="209">
        <f t="shared" si="6"/>
        <v>0</v>
      </c>
      <c r="M63" s="417"/>
      <c r="N63" s="418"/>
      <c r="O63" s="418"/>
      <c r="P63" s="419"/>
      <c r="Q63" s="15"/>
      <c r="R63" s="77"/>
    </row>
    <row r="64" spans="1:18" x14ac:dyDescent="0.25">
      <c r="A64" s="77"/>
      <c r="B64" s="15"/>
      <c r="C64" s="461"/>
      <c r="D64" s="14"/>
      <c r="E64" s="466" t="s">
        <v>101</v>
      </c>
      <c r="F64" s="467"/>
      <c r="G64" s="467"/>
      <c r="H64" s="467"/>
      <c r="I64" s="468"/>
      <c r="J64" s="207"/>
      <c r="K64" s="176">
        <v>0</v>
      </c>
      <c r="L64" s="210">
        <f t="shared" si="6"/>
        <v>0</v>
      </c>
      <c r="M64" s="417"/>
      <c r="N64" s="418"/>
      <c r="O64" s="418"/>
      <c r="P64" s="419"/>
      <c r="Q64" s="15"/>
      <c r="R64" s="77"/>
    </row>
    <row r="65" spans="1:18" ht="16.5" thickBot="1" x14ac:dyDescent="0.3">
      <c r="A65" s="98"/>
      <c r="B65" s="232"/>
      <c r="C65" s="462"/>
      <c r="D65" s="14"/>
      <c r="E65" s="228"/>
      <c r="F65" s="229"/>
      <c r="G65" s="229"/>
      <c r="H65" s="229"/>
      <c r="I65" s="229"/>
      <c r="J65" s="230"/>
      <c r="K65" s="231"/>
      <c r="L65" s="231">
        <f>SUM(L56:L64)</f>
        <v>0</v>
      </c>
      <c r="M65" s="469"/>
      <c r="N65" s="470"/>
      <c r="O65" s="470"/>
      <c r="P65" s="471"/>
      <c r="Q65" s="15"/>
      <c r="R65" s="77"/>
    </row>
    <row r="66" spans="1:18" ht="16.5" thickBot="1" x14ac:dyDescent="0.3">
      <c r="A66" s="77"/>
      <c r="B66" s="472"/>
      <c r="C66" s="473"/>
      <c r="D66" s="473"/>
      <c r="E66" s="473"/>
      <c r="F66" s="473"/>
      <c r="G66" s="473"/>
      <c r="H66" s="473"/>
      <c r="I66" s="473"/>
      <c r="J66" s="473"/>
      <c r="K66" s="473"/>
      <c r="L66" s="473"/>
      <c r="M66" s="473"/>
      <c r="N66" s="473"/>
      <c r="O66" s="473"/>
      <c r="P66" s="473"/>
      <c r="Q66" s="474"/>
      <c r="R66" s="77"/>
    </row>
    <row r="67" spans="1:18" ht="9" customHeight="1" thickBot="1" x14ac:dyDescent="0.3">
      <c r="A67" s="111"/>
      <c r="B67" s="112"/>
      <c r="C67" s="113"/>
      <c r="D67" s="113"/>
      <c r="E67" s="3"/>
      <c r="F67" s="3"/>
      <c r="G67" s="3"/>
      <c r="H67" s="3"/>
      <c r="I67" s="3"/>
      <c r="J67" s="3"/>
      <c r="K67" s="3"/>
      <c r="L67" s="3"/>
      <c r="M67" s="3"/>
      <c r="N67" s="3"/>
      <c r="O67" s="3"/>
      <c r="P67" s="3"/>
      <c r="Q67" s="4"/>
      <c r="R67" s="114"/>
    </row>
    <row r="68" spans="1:18" ht="16.5" hidden="1" thickBot="1" x14ac:dyDescent="0.3">
      <c r="B68" s="115" t="s">
        <v>3</v>
      </c>
      <c r="C68" s="116"/>
      <c r="D68" s="2"/>
      <c r="E68" s="2"/>
      <c r="F68" s="117"/>
      <c r="G68" s="117"/>
      <c r="H68" s="117"/>
      <c r="I68" s="117"/>
      <c r="J68" s="117"/>
      <c r="K68" s="117"/>
      <c r="L68" s="117"/>
      <c r="M68" s="117"/>
      <c r="N68" s="117"/>
      <c r="O68" s="117"/>
      <c r="P68" s="117"/>
      <c r="Q68" s="117"/>
    </row>
    <row r="69" spans="1:18" ht="12.75" hidden="1" customHeight="1" x14ac:dyDescent="0.25">
      <c r="B69" s="118"/>
      <c r="C69" s="117"/>
      <c r="D69" s="119"/>
      <c r="E69" s="117"/>
      <c r="F69" s="120"/>
      <c r="G69" s="120"/>
      <c r="H69" s="120"/>
      <c r="I69" s="120"/>
      <c r="J69" s="120"/>
      <c r="K69" s="120"/>
      <c r="L69" s="120"/>
      <c r="M69" s="120">
        <f>SUM(M72:M76)</f>
        <v>0</v>
      </c>
      <c r="N69" s="120" t="s">
        <v>16</v>
      </c>
      <c r="O69" s="120"/>
      <c r="P69" s="120"/>
      <c r="Q69" s="120"/>
    </row>
    <row r="70" spans="1:18" hidden="1" x14ac:dyDescent="0.25">
      <c r="B70" s="121"/>
      <c r="C70" s="120"/>
      <c r="D70" s="120"/>
      <c r="E70" s="120"/>
      <c r="F70" s="120"/>
      <c r="G70" s="120"/>
      <c r="H70" s="120"/>
      <c r="I70" s="120"/>
      <c r="J70" s="120"/>
      <c r="K70" s="120"/>
      <c r="L70" s="120"/>
      <c r="M70" s="120"/>
      <c r="N70" s="120"/>
      <c r="O70" s="120"/>
      <c r="P70" s="120"/>
      <c r="Q70" s="122"/>
    </row>
    <row r="71" spans="1:18" hidden="1" x14ac:dyDescent="0.25">
      <c r="B71" s="56"/>
      <c r="C71" s="123"/>
      <c r="D71" s="123"/>
      <c r="E71" s="120"/>
      <c r="F71" s="463" t="s">
        <v>23</v>
      </c>
      <c r="G71" s="463"/>
      <c r="H71" s="463"/>
      <c r="I71" s="463"/>
      <c r="J71" s="463"/>
      <c r="K71" s="463"/>
      <c r="L71" s="124" t="s">
        <v>24</v>
      </c>
      <c r="M71" s="125" t="s">
        <v>21</v>
      </c>
      <c r="N71" s="126" t="s">
        <v>22</v>
      </c>
      <c r="O71" s="127"/>
      <c r="P71" s="127"/>
      <c r="Q71" s="182"/>
    </row>
    <row r="72" spans="1:18" hidden="1" x14ac:dyDescent="0.25">
      <c r="B72" s="56"/>
      <c r="C72" s="128"/>
      <c r="D72" s="128"/>
      <c r="E72" s="129"/>
      <c r="F72" s="464"/>
      <c r="G72" s="464"/>
      <c r="H72" s="464"/>
      <c r="I72" s="464"/>
      <c r="J72" s="464"/>
      <c r="K72" s="465"/>
      <c r="L72" s="130"/>
      <c r="M72" s="131">
        <f>L72</f>
        <v>0</v>
      </c>
      <c r="N72" s="180"/>
      <c r="O72" s="181"/>
      <c r="P72" s="181"/>
      <c r="Q72" s="182"/>
    </row>
    <row r="73" spans="1:18" hidden="1" x14ac:dyDescent="0.25">
      <c r="B73" s="56"/>
      <c r="C73" s="128"/>
      <c r="D73" s="128"/>
      <c r="E73" s="132" t="s">
        <v>28</v>
      </c>
      <c r="F73" s="464"/>
      <c r="G73" s="464"/>
      <c r="H73" s="464"/>
      <c r="I73" s="464"/>
      <c r="J73" s="464"/>
      <c r="K73" s="465"/>
      <c r="L73" s="130"/>
      <c r="M73" s="131">
        <f t="shared" ref="M73:M76" si="7">L73</f>
        <v>0</v>
      </c>
      <c r="N73" s="180"/>
      <c r="O73" s="181"/>
      <c r="P73" s="181"/>
      <c r="Q73" s="182"/>
    </row>
    <row r="74" spans="1:18" hidden="1" x14ac:dyDescent="0.25">
      <c r="B74" s="56"/>
      <c r="C74" s="128"/>
      <c r="D74" s="128"/>
      <c r="E74" s="132" t="s">
        <v>29</v>
      </c>
      <c r="F74" s="464"/>
      <c r="G74" s="464"/>
      <c r="H74" s="464"/>
      <c r="I74" s="464"/>
      <c r="J74" s="464"/>
      <c r="K74" s="465"/>
      <c r="L74" s="130"/>
      <c r="M74" s="131">
        <f t="shared" si="7"/>
        <v>0</v>
      </c>
      <c r="N74" s="180"/>
      <c r="O74" s="181"/>
      <c r="P74" s="181"/>
      <c r="Q74" s="182"/>
    </row>
    <row r="75" spans="1:18" hidden="1" x14ac:dyDescent="0.25">
      <c r="B75" s="56"/>
      <c r="C75" s="128"/>
      <c r="D75" s="128"/>
      <c r="E75" s="132" t="s">
        <v>30</v>
      </c>
      <c r="F75" s="464"/>
      <c r="G75" s="464"/>
      <c r="H75" s="464"/>
      <c r="I75" s="464"/>
      <c r="J75" s="464"/>
      <c r="K75" s="465"/>
      <c r="L75" s="133"/>
      <c r="M75" s="131">
        <v>0</v>
      </c>
      <c r="N75" s="180"/>
      <c r="O75" s="181"/>
      <c r="P75" s="181"/>
      <c r="Q75" s="182"/>
    </row>
    <row r="76" spans="1:18" hidden="1" x14ac:dyDescent="0.25">
      <c r="B76" s="178"/>
      <c r="C76" s="134"/>
      <c r="D76" s="134"/>
      <c r="E76" s="132" t="s">
        <v>31</v>
      </c>
      <c r="F76" s="464"/>
      <c r="G76" s="464"/>
      <c r="H76" s="464"/>
      <c r="I76" s="464"/>
      <c r="J76" s="464"/>
      <c r="K76" s="465"/>
      <c r="L76" s="130"/>
      <c r="M76" s="131">
        <f t="shared" si="7"/>
        <v>0</v>
      </c>
      <c r="N76" s="180"/>
      <c r="O76" s="181"/>
      <c r="P76" s="181"/>
      <c r="Q76" s="179"/>
    </row>
    <row r="77" spans="1:18" hidden="1" x14ac:dyDescent="0.25">
      <c r="B77" s="135" t="s">
        <v>4</v>
      </c>
      <c r="C77" s="179"/>
      <c r="D77" s="179"/>
      <c r="E77" s="136" t="s">
        <v>27</v>
      </c>
      <c r="F77" s="179"/>
      <c r="G77" s="179"/>
      <c r="H77" s="179"/>
      <c r="I77" s="179"/>
      <c r="J77" s="179"/>
      <c r="K77" s="179"/>
      <c r="L77" s="179"/>
      <c r="M77" s="179"/>
      <c r="N77" s="179"/>
      <c r="O77" s="179"/>
      <c r="P77" s="179"/>
      <c r="Q77" s="137"/>
    </row>
    <row r="78" spans="1:18" ht="12" hidden="1" customHeight="1" x14ac:dyDescent="0.25">
      <c r="B78" s="118"/>
      <c r="C78" s="137"/>
      <c r="D78" s="138"/>
      <c r="E78" s="179"/>
      <c r="F78" s="139"/>
      <c r="G78" s="138"/>
      <c r="H78" s="138"/>
      <c r="I78" s="138"/>
      <c r="J78" s="138"/>
      <c r="K78" s="138"/>
      <c r="L78" s="138"/>
      <c r="M78" s="140">
        <f>SUM(M81:M87)</f>
        <v>0</v>
      </c>
      <c r="N78" s="138" t="s">
        <v>16</v>
      </c>
      <c r="O78" s="138"/>
      <c r="P78" s="137"/>
      <c r="Q78" s="120"/>
    </row>
    <row r="79" spans="1:18" hidden="1" x14ac:dyDescent="0.25">
      <c r="B79" s="121"/>
      <c r="C79" s="120"/>
      <c r="D79" s="120"/>
      <c r="E79" s="138"/>
      <c r="F79" s="120"/>
      <c r="G79" s="120"/>
      <c r="H79" s="120"/>
      <c r="I79" s="120"/>
      <c r="J79" s="120"/>
      <c r="K79" s="120"/>
      <c r="L79" s="120"/>
      <c r="M79" s="120"/>
      <c r="N79" s="120"/>
      <c r="O79" s="120"/>
      <c r="P79" s="120"/>
      <c r="Q79" s="122"/>
    </row>
    <row r="80" spans="1:18" hidden="1" x14ac:dyDescent="0.25">
      <c r="B80" s="56"/>
      <c r="C80" s="123"/>
      <c r="D80" s="123"/>
      <c r="E80" s="120"/>
      <c r="F80" s="463" t="s">
        <v>32</v>
      </c>
      <c r="G80" s="463"/>
      <c r="H80" s="463"/>
      <c r="I80" s="463"/>
      <c r="J80" s="463"/>
      <c r="K80" s="463"/>
      <c r="L80" s="124" t="s">
        <v>24</v>
      </c>
      <c r="M80" s="125" t="s">
        <v>21</v>
      </c>
      <c r="N80" s="126" t="s">
        <v>22</v>
      </c>
      <c r="O80" s="127"/>
      <c r="P80" s="127"/>
      <c r="Q80" s="182"/>
    </row>
    <row r="81" spans="2:17" hidden="1" x14ac:dyDescent="0.25">
      <c r="B81" s="56"/>
      <c r="C81" s="128"/>
      <c r="D81" s="128"/>
      <c r="E81" s="129"/>
      <c r="F81" s="464"/>
      <c r="G81" s="464"/>
      <c r="H81" s="464"/>
      <c r="I81" s="464"/>
      <c r="J81" s="464"/>
      <c r="K81" s="465"/>
      <c r="L81" s="133"/>
      <c r="M81" s="131">
        <f>L81</f>
        <v>0</v>
      </c>
      <c r="N81" s="180"/>
      <c r="O81" s="181"/>
      <c r="P81" s="181"/>
      <c r="Q81" s="182"/>
    </row>
    <row r="82" spans="2:17" hidden="1" x14ac:dyDescent="0.25">
      <c r="B82" s="56"/>
      <c r="C82" s="128"/>
      <c r="D82" s="128"/>
      <c r="E82" s="141" t="s">
        <v>33</v>
      </c>
      <c r="F82" s="464"/>
      <c r="G82" s="464"/>
      <c r="H82" s="464"/>
      <c r="I82" s="464"/>
      <c r="J82" s="464"/>
      <c r="K82" s="465"/>
      <c r="L82" s="133"/>
      <c r="M82" s="131">
        <f t="shared" ref="M82:M87" si="8">L82</f>
        <v>0</v>
      </c>
      <c r="N82" s="180"/>
      <c r="O82" s="181"/>
      <c r="P82" s="181"/>
      <c r="Q82" s="182"/>
    </row>
    <row r="83" spans="2:17" hidden="1" x14ac:dyDescent="0.25">
      <c r="B83" s="56"/>
      <c r="C83" s="128"/>
      <c r="D83" s="128"/>
      <c r="E83" s="141" t="s">
        <v>34</v>
      </c>
      <c r="F83" s="464"/>
      <c r="G83" s="464"/>
      <c r="H83" s="464"/>
      <c r="I83" s="464"/>
      <c r="J83" s="464"/>
      <c r="K83" s="465"/>
      <c r="L83" s="133"/>
      <c r="M83" s="131">
        <f t="shared" si="8"/>
        <v>0</v>
      </c>
      <c r="N83" s="180"/>
      <c r="O83" s="181"/>
      <c r="P83" s="181"/>
      <c r="Q83" s="182"/>
    </row>
    <row r="84" spans="2:17" hidden="1" x14ac:dyDescent="0.25">
      <c r="B84" s="56"/>
      <c r="C84" s="128"/>
      <c r="D84" s="128"/>
      <c r="E84" s="141" t="s">
        <v>35</v>
      </c>
      <c r="F84" s="464"/>
      <c r="G84" s="464"/>
      <c r="H84" s="464"/>
      <c r="I84" s="464"/>
      <c r="J84" s="464"/>
      <c r="K84" s="465"/>
      <c r="L84" s="133"/>
      <c r="M84" s="131">
        <f t="shared" si="8"/>
        <v>0</v>
      </c>
      <c r="N84" s="180"/>
      <c r="O84" s="181"/>
      <c r="P84" s="181"/>
      <c r="Q84" s="182"/>
    </row>
    <row r="85" spans="2:17" hidden="1" x14ac:dyDescent="0.25">
      <c r="B85" s="56"/>
      <c r="C85" s="128"/>
      <c r="D85" s="128"/>
      <c r="E85" s="141" t="s">
        <v>36</v>
      </c>
      <c r="F85" s="465"/>
      <c r="G85" s="476"/>
      <c r="H85" s="476"/>
      <c r="I85" s="476"/>
      <c r="J85" s="476"/>
      <c r="K85" s="477"/>
      <c r="L85" s="133"/>
      <c r="M85" s="131">
        <f t="shared" si="8"/>
        <v>0</v>
      </c>
      <c r="N85" s="180"/>
      <c r="O85" s="181"/>
      <c r="P85" s="181"/>
      <c r="Q85" s="182"/>
    </row>
    <row r="86" spans="2:17" hidden="1" x14ac:dyDescent="0.25">
      <c r="B86" s="56"/>
      <c r="C86" s="128"/>
      <c r="D86" s="128"/>
      <c r="E86" s="141" t="s">
        <v>37</v>
      </c>
      <c r="F86" s="464"/>
      <c r="G86" s="464"/>
      <c r="H86" s="464"/>
      <c r="I86" s="464"/>
      <c r="J86" s="464"/>
      <c r="K86" s="465"/>
      <c r="L86" s="130"/>
      <c r="M86" s="131">
        <f t="shared" si="8"/>
        <v>0</v>
      </c>
      <c r="N86" s="180"/>
      <c r="O86" s="181"/>
      <c r="P86" s="181"/>
      <c r="Q86" s="182"/>
    </row>
    <row r="87" spans="2:17" hidden="1" x14ac:dyDescent="0.25">
      <c r="B87" s="178"/>
      <c r="C87" s="128"/>
      <c r="D87" s="128"/>
      <c r="E87" s="141" t="s">
        <v>27</v>
      </c>
      <c r="F87" s="464"/>
      <c r="G87" s="464"/>
      <c r="H87" s="464"/>
      <c r="I87" s="464"/>
      <c r="J87" s="464"/>
      <c r="K87" s="465"/>
      <c r="L87" s="130"/>
      <c r="M87" s="131">
        <f t="shared" si="8"/>
        <v>0</v>
      </c>
      <c r="N87" s="180"/>
      <c r="O87" s="181"/>
      <c r="P87" s="181"/>
      <c r="Q87" s="179"/>
    </row>
    <row r="88" spans="2:17" hidden="1" x14ac:dyDescent="0.25">
      <c r="B88" s="135" t="s">
        <v>5</v>
      </c>
      <c r="C88" s="179"/>
      <c r="D88" s="179"/>
      <c r="E88" s="141" t="s">
        <v>27</v>
      </c>
      <c r="F88" s="179"/>
      <c r="G88" s="179"/>
      <c r="H88" s="179"/>
      <c r="I88" s="179"/>
      <c r="J88" s="179"/>
      <c r="K88" s="179"/>
      <c r="L88" s="179"/>
      <c r="M88" s="179"/>
      <c r="N88" s="179"/>
      <c r="O88" s="179"/>
      <c r="P88" s="179"/>
      <c r="Q88" s="137"/>
    </row>
    <row r="89" spans="2:17" ht="13.5" hidden="1" customHeight="1" x14ac:dyDescent="0.25">
      <c r="B89" s="118"/>
      <c r="C89" s="137"/>
      <c r="D89" s="138"/>
      <c r="E89" s="179"/>
      <c r="F89" s="139"/>
      <c r="G89" s="138"/>
      <c r="H89" s="138"/>
      <c r="I89" s="138"/>
      <c r="J89" s="138"/>
      <c r="K89" s="138"/>
      <c r="L89" s="138"/>
      <c r="M89" s="140" t="e">
        <f>SUM(M92:M103)</f>
        <v>#REF!</v>
      </c>
      <c r="N89" s="138" t="s">
        <v>16</v>
      </c>
      <c r="O89" s="138"/>
      <c r="P89" s="137"/>
      <c r="Q89" s="120"/>
    </row>
    <row r="90" spans="2:17" ht="23.25" hidden="1" customHeight="1" x14ac:dyDescent="0.25">
      <c r="B90" s="142"/>
      <c r="C90" s="120"/>
      <c r="D90" s="120"/>
      <c r="E90" s="138"/>
      <c r="F90" s="120"/>
      <c r="G90" s="120"/>
      <c r="H90" s="120"/>
      <c r="I90" s="120"/>
      <c r="J90" s="120"/>
      <c r="K90" s="120"/>
      <c r="L90" s="120"/>
      <c r="M90" s="120"/>
      <c r="N90" s="120"/>
      <c r="O90" s="120"/>
      <c r="P90" s="120"/>
      <c r="Q90" s="122"/>
    </row>
    <row r="91" spans="2:17" ht="19.5" hidden="1" customHeight="1" x14ac:dyDescent="0.25">
      <c r="B91" s="142"/>
      <c r="C91" s="143"/>
      <c r="D91" s="144"/>
      <c r="E91" s="120"/>
      <c r="F91" s="145" t="s">
        <v>18</v>
      </c>
      <c r="G91" s="146"/>
      <c r="H91" s="146"/>
      <c r="I91" s="146"/>
      <c r="J91" s="147"/>
      <c r="K91" s="148" t="s">
        <v>19</v>
      </c>
      <c r="L91" s="124" t="s">
        <v>24</v>
      </c>
      <c r="M91" s="125" t="s">
        <v>21</v>
      </c>
      <c r="N91" s="126" t="s">
        <v>22</v>
      </c>
      <c r="O91" s="127"/>
      <c r="P91" s="127"/>
      <c r="Q91" s="182"/>
    </row>
    <row r="92" spans="2:17" ht="19.5" hidden="1" customHeight="1" x14ac:dyDescent="0.25">
      <c r="B92" s="142"/>
      <c r="C92" s="143"/>
      <c r="D92" s="144"/>
      <c r="E92" s="145" t="s">
        <v>17</v>
      </c>
      <c r="F92" s="149" t="str">
        <f>IF(K27&gt;0,E27,"")</f>
        <v/>
      </c>
      <c r="G92" s="150"/>
      <c r="H92" s="150"/>
      <c r="I92" s="150"/>
      <c r="J92" s="151"/>
      <c r="K92" s="49" t="e">
        <f>IF(#REF!&gt;0,#REF!,"")</f>
        <v>#REF!</v>
      </c>
      <c r="L92" s="130" t="e">
        <f>IF(E93&gt;0,(VLOOKUP(#REF!,#REF!,18,FALSE))*(3+K92)/(25+3),"")</f>
        <v>#REF!</v>
      </c>
      <c r="M92" s="131" t="e">
        <f>L92</f>
        <v>#REF!</v>
      </c>
      <c r="N92" s="180"/>
      <c r="O92" s="181"/>
      <c r="P92" s="181"/>
      <c r="Q92" s="182"/>
    </row>
    <row r="93" spans="2:17" ht="19.5" hidden="1" customHeight="1" x14ac:dyDescent="0.25">
      <c r="B93" s="142"/>
      <c r="C93" s="143"/>
      <c r="D93" s="144"/>
      <c r="E93" s="149" t="str">
        <f>IF(K27&gt;0,#REF!,"")</f>
        <v/>
      </c>
      <c r="F93" s="152" t="str">
        <f>IF(K28&gt;0,F28,"")</f>
        <v/>
      </c>
      <c r="G93" s="153"/>
      <c r="H93" s="153"/>
      <c r="I93" s="153"/>
      <c r="J93" s="154"/>
      <c r="K93" s="49" t="e">
        <f>IF(#REF!&gt;0,#REF!,"")</f>
        <v>#REF!</v>
      </c>
      <c r="L93" s="130" t="e">
        <f>IF(E94&gt;0,(VLOOKUP(E28,#REF!,18,FALSE))*(3+K93)/(25+3),"")</f>
        <v>#REF!</v>
      </c>
      <c r="M93" s="131" t="e">
        <f t="shared" ref="M93:M103" si="9">L93</f>
        <v>#REF!</v>
      </c>
      <c r="N93" s="180"/>
      <c r="O93" s="181"/>
      <c r="P93" s="181"/>
      <c r="Q93" s="182"/>
    </row>
    <row r="94" spans="2:17" ht="19.5" hidden="1" customHeight="1" x14ac:dyDescent="0.25">
      <c r="B94" s="142"/>
      <c r="C94" s="143"/>
      <c r="D94" s="144"/>
      <c r="E94" s="149" t="str">
        <f>IF(K28&gt;0,E28,"")</f>
        <v/>
      </c>
      <c r="F94" s="152" t="str">
        <f>IF(K29&gt;0,F29,"")</f>
        <v/>
      </c>
      <c r="G94" s="153"/>
      <c r="H94" s="153"/>
      <c r="I94" s="153"/>
      <c r="J94" s="154"/>
      <c r="K94" s="49" t="e">
        <f>IF(#REF!&gt;0,#REF!,"")</f>
        <v>#REF!</v>
      </c>
      <c r="L94" s="130" t="e">
        <f>IF(E95&gt;0,(VLOOKUP(E29,#REF!,18,FALSE))*(3+K94)/(25+3),"")</f>
        <v>#REF!</v>
      </c>
      <c r="M94" s="131" t="e">
        <f t="shared" si="9"/>
        <v>#REF!</v>
      </c>
      <c r="N94" s="180"/>
      <c r="O94" s="181"/>
      <c r="P94" s="181"/>
      <c r="Q94" s="182"/>
    </row>
    <row r="95" spans="2:17" ht="19.5" hidden="1" customHeight="1" x14ac:dyDescent="0.25">
      <c r="B95" s="142"/>
      <c r="C95" s="143"/>
      <c r="D95" s="144"/>
      <c r="E95" s="149" t="str">
        <f>IF(K29&gt;0,E29,"")</f>
        <v/>
      </c>
      <c r="F95" s="152" t="str">
        <f>IF(K30&gt;0,F30,"")</f>
        <v/>
      </c>
      <c r="G95" s="153"/>
      <c r="H95" s="153"/>
      <c r="I95" s="153"/>
      <c r="J95" s="154"/>
      <c r="K95" s="49" t="e">
        <f>IF(#REF!&gt;0,#REF!,"")</f>
        <v>#REF!</v>
      </c>
      <c r="L95" s="130" t="e">
        <f>IF(E96&gt;0,(VLOOKUP(E30,#REF!,18,FALSE))*(3+K95)/(25+3),"")</f>
        <v>#REF!</v>
      </c>
      <c r="M95" s="131" t="e">
        <f t="shared" si="9"/>
        <v>#REF!</v>
      </c>
      <c r="N95" s="180"/>
      <c r="O95" s="181"/>
      <c r="P95" s="181"/>
      <c r="Q95" s="182"/>
    </row>
    <row r="96" spans="2:17" ht="19.5" hidden="1" customHeight="1" x14ac:dyDescent="0.25">
      <c r="B96" s="142"/>
      <c r="C96" s="143"/>
      <c r="D96" s="144"/>
      <c r="E96" s="149" t="str">
        <f>IF(K30&gt;0,E30,"")</f>
        <v/>
      </c>
      <c r="F96" s="152" t="e">
        <f>IF(#REF!&gt;0,#REF!,"")</f>
        <v>#REF!</v>
      </c>
      <c r="G96" s="153"/>
      <c r="H96" s="153"/>
      <c r="I96" s="153"/>
      <c r="J96" s="154"/>
      <c r="K96" s="49" t="e">
        <f>IF(#REF!&gt;0,#REF!,"")</f>
        <v>#REF!</v>
      </c>
      <c r="L96" s="130" t="e">
        <f>IF(E97&gt;0,(VLOOKUP(E31,#REF!,18,FALSE))*(3+K96)/(25+3),"")</f>
        <v>#REF!</v>
      </c>
      <c r="M96" s="131" t="e">
        <f t="shared" si="9"/>
        <v>#REF!</v>
      </c>
      <c r="N96" s="180"/>
      <c r="O96" s="181"/>
      <c r="P96" s="181"/>
      <c r="Q96" s="182"/>
    </row>
    <row r="97" spans="2:17" ht="19.5" hidden="1" customHeight="1" x14ac:dyDescent="0.25">
      <c r="B97" s="142"/>
      <c r="C97" s="143"/>
      <c r="D97" s="144"/>
      <c r="E97" s="149" t="e">
        <f>IF(#REF!&gt;0,E31,"")</f>
        <v>#REF!</v>
      </c>
      <c r="F97" s="152" t="str">
        <f>IF(K31&gt;0,F31,"")</f>
        <v/>
      </c>
      <c r="G97" s="153"/>
      <c r="H97" s="153"/>
      <c r="I97" s="153"/>
      <c r="J97" s="154"/>
      <c r="K97" s="49" t="e">
        <f>IF(#REF!&gt;0,#REF!,"")</f>
        <v>#REF!</v>
      </c>
      <c r="L97" s="130" t="e">
        <f>IF(E98&gt;0,(VLOOKUP(#REF!,#REF!,18,FALSE))*(3+K97)/(25+3),"")</f>
        <v>#REF!</v>
      </c>
      <c r="M97" s="131" t="e">
        <f t="shared" si="9"/>
        <v>#REF!</v>
      </c>
      <c r="N97" s="180"/>
      <c r="O97" s="181"/>
      <c r="P97" s="181"/>
      <c r="Q97" s="182"/>
    </row>
    <row r="98" spans="2:17" ht="19.5" hidden="1" customHeight="1" x14ac:dyDescent="0.25">
      <c r="B98" s="142"/>
      <c r="C98" s="143"/>
      <c r="D98" s="144"/>
      <c r="E98" s="149" t="str">
        <f>IF(K31&gt;0,#REF!,"")</f>
        <v/>
      </c>
      <c r="F98" s="152" t="e">
        <f>IF(#REF!&gt;0,E32,"")</f>
        <v>#REF!</v>
      </c>
      <c r="G98" s="153"/>
      <c r="H98" s="153"/>
      <c r="I98" s="153"/>
      <c r="J98" s="154"/>
      <c r="K98" s="49" t="e">
        <f>IF(#REF!&gt;0,#REF!,"")</f>
        <v>#REF!</v>
      </c>
      <c r="L98" s="130" t="e">
        <f>IF(E99&gt;0,(VLOOKUP(E33,#REF!,18,FALSE))*(3+K98)/(25+3),"")</f>
        <v>#REF!</v>
      </c>
      <c r="M98" s="131" t="e">
        <f t="shared" si="9"/>
        <v>#REF!</v>
      </c>
      <c r="N98" s="180"/>
      <c r="O98" s="181"/>
      <c r="P98" s="181"/>
      <c r="Q98" s="182"/>
    </row>
    <row r="99" spans="2:17" ht="19.5" hidden="1" customHeight="1" x14ac:dyDescent="0.25">
      <c r="B99" s="142"/>
      <c r="C99" s="143"/>
      <c r="D99" s="144"/>
      <c r="E99" s="149" t="e">
        <f>IF(#REF!&gt;0,E33,"")</f>
        <v>#REF!</v>
      </c>
      <c r="F99" s="152" t="str">
        <f>IF(K32&gt;0,F33,"")</f>
        <v/>
      </c>
      <c r="G99" s="153"/>
      <c r="H99" s="153"/>
      <c r="I99" s="153"/>
      <c r="J99" s="154"/>
      <c r="K99" s="49" t="e">
        <f>IF(#REF!&gt;0,#REF!,"")</f>
        <v>#REF!</v>
      </c>
      <c r="L99" s="130" t="e">
        <f>IF(E100&gt;0,(VLOOKUP(E34,#REF!,18,FALSE))*(3+K99)/(25+3),"")</f>
        <v>#REF!</v>
      </c>
      <c r="M99" s="131" t="e">
        <f t="shared" si="9"/>
        <v>#REF!</v>
      </c>
      <c r="N99" s="180"/>
      <c r="O99" s="181"/>
      <c r="P99" s="181"/>
      <c r="Q99" s="182"/>
    </row>
    <row r="100" spans="2:17" ht="19.5" hidden="1" customHeight="1" x14ac:dyDescent="0.25">
      <c r="B100" s="142"/>
      <c r="C100" s="143"/>
      <c r="D100" s="144"/>
      <c r="E100" s="149" t="str">
        <f>IF(K32&gt;0,E34,"")</f>
        <v/>
      </c>
      <c r="F100" s="152" t="str">
        <f>IF(K33&gt;0,F34,"")</f>
        <v/>
      </c>
      <c r="G100" s="153"/>
      <c r="H100" s="153"/>
      <c r="I100" s="153"/>
      <c r="J100" s="154"/>
      <c r="K100" s="49" t="e">
        <f>IF(#REF!&gt;0,#REF!,"")</f>
        <v>#REF!</v>
      </c>
      <c r="L100" s="130" t="e">
        <f>IF(E101&gt;0,(VLOOKUP(E35,#REF!,18,FALSE))*(3+K100)/(25+3),"")</f>
        <v>#REF!</v>
      </c>
      <c r="M100" s="131" t="e">
        <f t="shared" si="9"/>
        <v>#REF!</v>
      </c>
      <c r="N100" s="180"/>
      <c r="O100" s="181"/>
      <c r="P100" s="181"/>
      <c r="Q100" s="182"/>
    </row>
    <row r="101" spans="2:17" ht="19.5" hidden="1" customHeight="1" x14ac:dyDescent="0.25">
      <c r="B101" s="142"/>
      <c r="C101" s="143"/>
      <c r="D101" s="144"/>
      <c r="E101" s="149" t="str">
        <f>IF(K33&gt;0,E35,"")</f>
        <v/>
      </c>
      <c r="F101" s="152" t="str">
        <f>IF(K34&gt;0,F35,"")</f>
        <v/>
      </c>
      <c r="G101" s="153"/>
      <c r="H101" s="153"/>
      <c r="I101" s="153"/>
      <c r="J101" s="154"/>
      <c r="K101" s="49" t="e">
        <f>IF(#REF!&gt;0,#REF!,"")</f>
        <v>#REF!</v>
      </c>
      <c r="L101" s="130" t="e">
        <f>IF(E102&gt;0,(VLOOKUP(E36,#REF!,18,FALSE))*(3+K101)/(25+3),"")</f>
        <v>#REF!</v>
      </c>
      <c r="M101" s="131" t="e">
        <f t="shared" si="9"/>
        <v>#REF!</v>
      </c>
      <c r="N101" s="180"/>
      <c r="O101" s="181"/>
      <c r="P101" s="181"/>
      <c r="Q101" s="182"/>
    </row>
    <row r="102" spans="2:17" ht="19.5" hidden="1" customHeight="1" x14ac:dyDescent="0.25">
      <c r="B102" s="142"/>
      <c r="C102" s="143"/>
      <c r="D102" s="144"/>
      <c r="E102" s="149" t="str">
        <f>IF(K34&gt;0,E36,"")</f>
        <v/>
      </c>
      <c r="F102" s="152" t="str">
        <f>IF(K35&gt;0,#REF!,"")</f>
        <v/>
      </c>
      <c r="G102" s="153"/>
      <c r="H102" s="153"/>
      <c r="I102" s="153"/>
      <c r="J102" s="154"/>
      <c r="K102" s="49" t="e">
        <f>IF(#REF!&gt;0,#REF!,"")</f>
        <v>#REF!</v>
      </c>
      <c r="L102" s="130" t="e">
        <f>IF(E103&gt;0,(VLOOKUP(#REF!,#REF!,18,FALSE))*(3+K102)/(25+3),"")</f>
        <v>#REF!</v>
      </c>
      <c r="M102" s="131" t="e">
        <f t="shared" si="9"/>
        <v>#REF!</v>
      </c>
      <c r="N102" s="180"/>
      <c r="O102" s="181"/>
      <c r="P102" s="181"/>
      <c r="Q102" s="182"/>
    </row>
    <row r="103" spans="2:17" hidden="1" x14ac:dyDescent="0.25">
      <c r="B103" s="178"/>
      <c r="C103" s="143"/>
      <c r="D103" s="144"/>
      <c r="E103" s="149" t="str">
        <f>IF(K35&gt;0,#REF!,"")</f>
        <v/>
      </c>
      <c r="F103" s="149" t="str">
        <f>IF(K36&gt;0,F36,"")</f>
        <v/>
      </c>
      <c r="G103" s="150"/>
      <c r="H103" s="150"/>
      <c r="I103" s="150"/>
      <c r="J103" s="151"/>
      <c r="K103" s="49" t="e">
        <f>IF(#REF!&gt;0,#REF!,"")</f>
        <v>#REF!</v>
      </c>
      <c r="L103" s="130" t="e">
        <f>IF(E104&gt;0,(VLOOKUP(E37,#REF!,18,FALSE))*(3+K103)/(25+3),"")</f>
        <v>#REF!</v>
      </c>
      <c r="M103" s="131" t="e">
        <f t="shared" si="9"/>
        <v>#REF!</v>
      </c>
      <c r="N103" s="180"/>
      <c r="O103" s="181"/>
      <c r="P103" s="181"/>
      <c r="Q103" s="179"/>
    </row>
    <row r="104" spans="2:17" hidden="1" x14ac:dyDescent="0.25">
      <c r="B104" s="135" t="s">
        <v>6</v>
      </c>
      <c r="C104" s="179"/>
      <c r="D104" s="179"/>
      <c r="E104" s="149" t="str">
        <f>IF(K36&gt;0,E37,"")</f>
        <v/>
      </c>
      <c r="F104" s="179"/>
      <c r="G104" s="179"/>
      <c r="H104" s="179"/>
      <c r="I104" s="179"/>
      <c r="J104" s="179"/>
      <c r="K104" s="179"/>
      <c r="L104" s="179"/>
      <c r="M104" s="179"/>
      <c r="N104" s="179"/>
      <c r="O104" s="179"/>
      <c r="P104" s="179"/>
      <c r="Q104" s="137"/>
    </row>
    <row r="105" spans="2:17" ht="12" hidden="1" customHeight="1" x14ac:dyDescent="0.25">
      <c r="B105" s="118"/>
      <c r="C105" s="137"/>
      <c r="D105" s="138"/>
      <c r="E105" s="179"/>
      <c r="F105" s="139"/>
      <c r="G105" s="138"/>
      <c r="H105" s="138"/>
      <c r="I105" s="138"/>
      <c r="J105" s="138"/>
      <c r="K105" s="138"/>
      <c r="L105" s="138"/>
      <c r="M105" s="140">
        <f>SUM(M108:M112)</f>
        <v>0</v>
      </c>
      <c r="N105" s="138" t="s">
        <v>16</v>
      </c>
      <c r="O105" s="138"/>
      <c r="P105" s="137"/>
      <c r="Q105" s="120"/>
    </row>
    <row r="106" spans="2:17" hidden="1" x14ac:dyDescent="0.25">
      <c r="B106" s="155"/>
      <c r="C106" s="120"/>
      <c r="D106" s="120"/>
      <c r="E106" s="138"/>
      <c r="F106" s="120"/>
      <c r="G106" s="120"/>
      <c r="H106" s="120"/>
      <c r="I106" s="120"/>
      <c r="J106" s="120"/>
      <c r="K106" s="120"/>
      <c r="L106" s="120"/>
      <c r="M106" s="120"/>
      <c r="N106" s="120"/>
      <c r="O106" s="120"/>
      <c r="P106" s="120"/>
      <c r="Q106" s="122"/>
    </row>
    <row r="107" spans="2:17" ht="19.5" hidden="1" customHeight="1" x14ac:dyDescent="0.25">
      <c r="B107" s="475"/>
      <c r="C107" s="156"/>
      <c r="D107" s="156"/>
      <c r="E107" s="120"/>
      <c r="F107" s="463" t="s">
        <v>32</v>
      </c>
      <c r="G107" s="463"/>
      <c r="H107" s="463"/>
      <c r="I107" s="463"/>
      <c r="J107" s="463"/>
      <c r="K107" s="463"/>
      <c r="L107" s="124" t="s">
        <v>24</v>
      </c>
      <c r="M107" s="125" t="s">
        <v>21</v>
      </c>
      <c r="N107" s="126" t="s">
        <v>22</v>
      </c>
      <c r="O107" s="127"/>
      <c r="P107" s="127"/>
      <c r="Q107" s="182"/>
    </row>
    <row r="108" spans="2:17" ht="220.5" hidden="1" x14ac:dyDescent="0.25">
      <c r="B108" s="475"/>
      <c r="C108" s="157" t="s">
        <v>38</v>
      </c>
      <c r="D108" s="157"/>
      <c r="E108" s="158"/>
      <c r="F108" s="464"/>
      <c r="G108" s="464"/>
      <c r="H108" s="464"/>
      <c r="I108" s="464"/>
      <c r="J108" s="464"/>
      <c r="K108" s="465"/>
      <c r="L108" s="133"/>
      <c r="M108" s="131">
        <f>L108</f>
        <v>0</v>
      </c>
      <c r="N108" s="180"/>
      <c r="O108" s="181"/>
      <c r="P108" s="181"/>
      <c r="Q108" s="182"/>
    </row>
    <row r="109" spans="2:17" hidden="1" x14ac:dyDescent="0.25">
      <c r="B109" s="475"/>
      <c r="C109" s="157"/>
      <c r="D109" s="157"/>
      <c r="E109" s="136"/>
      <c r="F109" s="464"/>
      <c r="G109" s="464"/>
      <c r="H109" s="464"/>
      <c r="I109" s="464"/>
      <c r="J109" s="464"/>
      <c r="K109" s="465"/>
      <c r="L109" s="130"/>
      <c r="M109" s="131">
        <f t="shared" ref="M109:M112" si="10">L109</f>
        <v>0</v>
      </c>
      <c r="N109" s="180"/>
      <c r="O109" s="181"/>
      <c r="P109" s="181"/>
      <c r="Q109" s="182"/>
    </row>
    <row r="110" spans="2:17" hidden="1" x14ac:dyDescent="0.25">
      <c r="B110" s="475"/>
      <c r="C110" s="157"/>
      <c r="D110" s="157"/>
      <c r="E110" s="136"/>
      <c r="F110" s="464"/>
      <c r="G110" s="464"/>
      <c r="H110" s="464"/>
      <c r="I110" s="464"/>
      <c r="J110" s="464"/>
      <c r="K110" s="465"/>
      <c r="L110" s="130"/>
      <c r="M110" s="131">
        <f t="shared" si="10"/>
        <v>0</v>
      </c>
      <c r="N110" s="180"/>
      <c r="O110" s="181"/>
      <c r="P110" s="181"/>
      <c r="Q110" s="182"/>
    </row>
    <row r="111" spans="2:17" hidden="1" x14ac:dyDescent="0.25">
      <c r="B111" s="56"/>
      <c r="C111" s="157"/>
      <c r="D111" s="157"/>
      <c r="E111" s="136"/>
      <c r="F111" s="464"/>
      <c r="G111" s="464"/>
      <c r="H111" s="464"/>
      <c r="I111" s="464"/>
      <c r="J111" s="464"/>
      <c r="K111" s="465"/>
      <c r="L111" s="130"/>
      <c r="M111" s="131">
        <f t="shared" si="10"/>
        <v>0</v>
      </c>
      <c r="N111" s="180"/>
      <c r="O111" s="181"/>
      <c r="P111" s="181"/>
      <c r="Q111" s="182"/>
    </row>
    <row r="112" spans="2:17" hidden="1" x14ac:dyDescent="0.25">
      <c r="B112" s="178"/>
      <c r="C112" s="141" t="s">
        <v>27</v>
      </c>
      <c r="D112" s="141"/>
      <c r="E112" s="136"/>
      <c r="F112" s="464"/>
      <c r="G112" s="464"/>
      <c r="H112" s="464"/>
      <c r="I112" s="464"/>
      <c r="J112" s="464"/>
      <c r="K112" s="465"/>
      <c r="L112" s="130"/>
      <c r="M112" s="131">
        <f t="shared" si="10"/>
        <v>0</v>
      </c>
      <c r="N112" s="180"/>
      <c r="O112" s="181"/>
      <c r="P112" s="181"/>
      <c r="Q112" s="179"/>
    </row>
    <row r="113" spans="2:17" hidden="1" x14ac:dyDescent="0.25">
      <c r="B113" s="135" t="s">
        <v>7</v>
      </c>
      <c r="C113" s="179"/>
      <c r="D113" s="179"/>
      <c r="E113" s="132"/>
      <c r="F113" s="179"/>
      <c r="G113" s="179"/>
      <c r="H113" s="179"/>
      <c r="I113" s="179"/>
      <c r="J113" s="179"/>
      <c r="K113" s="179"/>
      <c r="L113" s="179"/>
      <c r="M113" s="179"/>
      <c r="N113" s="179"/>
      <c r="O113" s="179"/>
      <c r="P113" s="179"/>
      <c r="Q113" s="137"/>
    </row>
    <row r="114" spans="2:17" ht="12" hidden="1" customHeight="1" x14ac:dyDescent="0.25">
      <c r="B114" s="118"/>
      <c r="C114" s="137"/>
      <c r="D114" s="138"/>
      <c r="E114" s="179"/>
      <c r="F114" s="139"/>
      <c r="G114" s="138"/>
      <c r="H114" s="138"/>
      <c r="I114" s="138"/>
      <c r="J114" s="138"/>
      <c r="K114" s="138"/>
      <c r="L114" s="138"/>
      <c r="M114" s="140">
        <f>SUM(M117:M120)</f>
        <v>0</v>
      </c>
      <c r="N114" s="138" t="s">
        <v>16</v>
      </c>
      <c r="O114" s="138"/>
      <c r="P114" s="137"/>
      <c r="Q114" s="120"/>
    </row>
    <row r="115" spans="2:17" hidden="1" x14ac:dyDescent="0.25">
      <c r="B115" s="159"/>
      <c r="C115" s="120"/>
      <c r="D115" s="120"/>
      <c r="E115" s="138"/>
      <c r="F115" s="120"/>
      <c r="G115" s="120"/>
      <c r="H115" s="120"/>
      <c r="I115" s="120"/>
      <c r="J115" s="120"/>
      <c r="K115" s="120"/>
      <c r="L115" s="120"/>
      <c r="M115" s="120"/>
      <c r="N115" s="120"/>
      <c r="O115" s="120"/>
      <c r="P115" s="120"/>
      <c r="Q115" s="122"/>
    </row>
    <row r="116" spans="2:17" hidden="1" x14ac:dyDescent="0.25">
      <c r="B116" s="56"/>
      <c r="C116" s="478" t="s">
        <v>39</v>
      </c>
      <c r="D116" s="123"/>
      <c r="E116" s="120"/>
      <c r="F116" s="463" t="s">
        <v>32</v>
      </c>
      <c r="G116" s="463"/>
      <c r="H116" s="463"/>
      <c r="I116" s="463"/>
      <c r="J116" s="463"/>
      <c r="K116" s="463"/>
      <c r="L116" s="124" t="s">
        <v>24</v>
      </c>
      <c r="M116" s="125" t="s">
        <v>21</v>
      </c>
      <c r="N116" s="126" t="s">
        <v>22</v>
      </c>
      <c r="O116" s="127"/>
      <c r="P116" s="127"/>
      <c r="Q116" s="182"/>
    </row>
    <row r="117" spans="2:17" hidden="1" x14ac:dyDescent="0.25">
      <c r="B117" s="56"/>
      <c r="C117" s="479"/>
      <c r="D117" s="128"/>
      <c r="E117" s="129"/>
      <c r="F117" s="464"/>
      <c r="G117" s="464"/>
      <c r="H117" s="464"/>
      <c r="I117" s="464"/>
      <c r="J117" s="464"/>
      <c r="K117" s="465"/>
      <c r="L117" s="130"/>
      <c r="M117" s="131">
        <f t="shared" ref="M117:M120" si="11">L117</f>
        <v>0</v>
      </c>
      <c r="N117" s="180"/>
      <c r="O117" s="181"/>
      <c r="P117" s="181"/>
      <c r="Q117" s="182"/>
    </row>
    <row r="118" spans="2:17" hidden="1" x14ac:dyDescent="0.25">
      <c r="B118" s="56"/>
      <c r="C118" s="479"/>
      <c r="D118" s="128"/>
      <c r="E118" s="132" t="s">
        <v>40</v>
      </c>
      <c r="F118" s="464"/>
      <c r="G118" s="464"/>
      <c r="H118" s="464"/>
      <c r="I118" s="464"/>
      <c r="J118" s="464"/>
      <c r="K118" s="465"/>
      <c r="L118" s="130"/>
      <c r="M118" s="131">
        <f t="shared" si="11"/>
        <v>0</v>
      </c>
      <c r="N118" s="180"/>
      <c r="O118" s="181"/>
      <c r="P118" s="181"/>
      <c r="Q118" s="182"/>
    </row>
    <row r="119" spans="2:17" hidden="1" x14ac:dyDescent="0.25">
      <c r="B119" s="56"/>
      <c r="C119" s="479"/>
      <c r="D119" s="128"/>
      <c r="E119" s="132" t="s">
        <v>41</v>
      </c>
      <c r="F119" s="464"/>
      <c r="G119" s="464"/>
      <c r="H119" s="464"/>
      <c r="I119" s="464"/>
      <c r="J119" s="464"/>
      <c r="K119" s="465"/>
      <c r="L119" s="130"/>
      <c r="M119" s="131">
        <f t="shared" si="11"/>
        <v>0</v>
      </c>
      <c r="N119" s="180"/>
      <c r="O119" s="181"/>
      <c r="P119" s="181"/>
      <c r="Q119" s="182"/>
    </row>
    <row r="120" spans="2:17" hidden="1" x14ac:dyDescent="0.25">
      <c r="B120" s="178"/>
      <c r="C120" s="480"/>
      <c r="D120" s="128"/>
      <c r="E120" s="132" t="s">
        <v>42</v>
      </c>
      <c r="F120" s="464"/>
      <c r="G120" s="464"/>
      <c r="H120" s="464"/>
      <c r="I120" s="464"/>
      <c r="J120" s="464"/>
      <c r="K120" s="465"/>
      <c r="L120" s="130"/>
      <c r="M120" s="131">
        <f t="shared" si="11"/>
        <v>0</v>
      </c>
      <c r="N120" s="180"/>
      <c r="O120" s="181"/>
      <c r="P120" s="181"/>
      <c r="Q120" s="179"/>
    </row>
    <row r="121" spans="2:17" hidden="1" x14ac:dyDescent="0.25">
      <c r="B121" s="135" t="s">
        <v>8</v>
      </c>
      <c r="C121" s="179"/>
      <c r="D121" s="179"/>
      <c r="E121" s="132" t="s">
        <v>27</v>
      </c>
      <c r="F121" s="179"/>
      <c r="G121" s="179"/>
      <c r="H121" s="179"/>
      <c r="I121" s="179"/>
      <c r="J121" s="179"/>
      <c r="K121" s="179"/>
      <c r="L121" s="179"/>
      <c r="M121" s="179"/>
      <c r="N121" s="179"/>
      <c r="O121" s="179"/>
      <c r="P121" s="179"/>
      <c r="Q121" s="137"/>
    </row>
    <row r="122" spans="2:17" ht="12" hidden="1" customHeight="1" x14ac:dyDescent="0.25">
      <c r="B122" s="118"/>
      <c r="C122" s="137"/>
      <c r="D122" s="138"/>
      <c r="E122" s="179"/>
      <c r="F122" s="139"/>
      <c r="G122" s="138"/>
      <c r="H122" s="138"/>
      <c r="I122" s="138"/>
      <c r="J122" s="138"/>
      <c r="K122" s="138"/>
      <c r="L122" s="138"/>
      <c r="M122" s="140">
        <f>SUM(M125:M133)</f>
        <v>0</v>
      </c>
      <c r="N122" s="138" t="s">
        <v>16</v>
      </c>
      <c r="O122" s="138"/>
      <c r="P122" s="137"/>
      <c r="Q122" s="120"/>
    </row>
    <row r="123" spans="2:17" hidden="1" x14ac:dyDescent="0.25">
      <c r="B123" s="159"/>
      <c r="C123" s="120"/>
      <c r="D123" s="120"/>
      <c r="E123" s="138"/>
      <c r="F123" s="120"/>
      <c r="G123" s="120"/>
      <c r="H123" s="120"/>
      <c r="I123" s="120"/>
      <c r="J123" s="120"/>
      <c r="K123" s="120"/>
      <c r="L123" s="120"/>
      <c r="M123" s="120"/>
      <c r="N123" s="120"/>
      <c r="O123" s="120"/>
      <c r="P123" s="120"/>
      <c r="Q123" s="122"/>
    </row>
    <row r="124" spans="2:17" hidden="1" x14ac:dyDescent="0.25">
      <c r="B124" s="56"/>
      <c r="C124" s="128"/>
      <c r="D124" s="128"/>
      <c r="E124" s="120"/>
      <c r="F124" s="463" t="s">
        <v>32</v>
      </c>
      <c r="G124" s="463"/>
      <c r="H124" s="463"/>
      <c r="I124" s="463"/>
      <c r="J124" s="463"/>
      <c r="K124" s="463"/>
      <c r="L124" s="124" t="s">
        <v>24</v>
      </c>
      <c r="M124" s="125" t="s">
        <v>21</v>
      </c>
      <c r="N124" s="126" t="s">
        <v>22</v>
      </c>
      <c r="O124" s="127"/>
      <c r="P124" s="127"/>
      <c r="Q124" s="182"/>
    </row>
    <row r="125" spans="2:17" hidden="1" x14ac:dyDescent="0.25">
      <c r="B125" s="56"/>
      <c r="C125" s="128"/>
      <c r="D125" s="128"/>
      <c r="E125" s="160"/>
      <c r="F125" s="464"/>
      <c r="G125" s="464"/>
      <c r="H125" s="464"/>
      <c r="I125" s="464"/>
      <c r="J125" s="464"/>
      <c r="K125" s="465"/>
      <c r="L125" s="130"/>
      <c r="M125" s="131">
        <f>L125</f>
        <v>0</v>
      </c>
      <c r="N125" s="180"/>
      <c r="O125" s="181"/>
      <c r="P125" s="181"/>
      <c r="Q125" s="182"/>
    </row>
    <row r="126" spans="2:17" hidden="1" x14ac:dyDescent="0.25">
      <c r="B126" s="56"/>
      <c r="C126" s="128"/>
      <c r="D126" s="128"/>
      <c r="E126" s="132" t="s">
        <v>43</v>
      </c>
      <c r="F126" s="465"/>
      <c r="G126" s="476"/>
      <c r="H126" s="476"/>
      <c r="I126" s="476"/>
      <c r="J126" s="476"/>
      <c r="K126" s="477"/>
      <c r="L126" s="130"/>
      <c r="M126" s="131">
        <f>L126</f>
        <v>0</v>
      </c>
      <c r="N126" s="180"/>
      <c r="O126" s="181"/>
      <c r="P126" s="181"/>
      <c r="Q126" s="182"/>
    </row>
    <row r="127" spans="2:17" hidden="1" x14ac:dyDescent="0.25">
      <c r="B127" s="56"/>
      <c r="C127" s="128"/>
      <c r="D127" s="128"/>
      <c r="E127" s="132" t="s">
        <v>44</v>
      </c>
      <c r="F127" s="464"/>
      <c r="G127" s="464"/>
      <c r="H127" s="464"/>
      <c r="I127" s="464"/>
      <c r="J127" s="464"/>
      <c r="K127" s="465"/>
      <c r="L127" s="130"/>
      <c r="M127" s="131">
        <f t="shared" ref="M127:M133" si="12">L127</f>
        <v>0</v>
      </c>
      <c r="N127" s="180"/>
      <c r="O127" s="181"/>
      <c r="P127" s="181"/>
      <c r="Q127" s="182"/>
    </row>
    <row r="128" spans="2:17" hidden="1" x14ac:dyDescent="0.25">
      <c r="B128" s="56"/>
      <c r="C128" s="128"/>
      <c r="D128" s="128"/>
      <c r="E128" s="132" t="s">
        <v>45</v>
      </c>
      <c r="F128" s="464"/>
      <c r="G128" s="464"/>
      <c r="H128" s="464"/>
      <c r="I128" s="464"/>
      <c r="J128" s="464"/>
      <c r="K128" s="465"/>
      <c r="L128" s="130"/>
      <c r="M128" s="131">
        <f t="shared" si="12"/>
        <v>0</v>
      </c>
      <c r="N128" s="180"/>
      <c r="O128" s="181"/>
      <c r="P128" s="181"/>
      <c r="Q128" s="182"/>
    </row>
    <row r="129" spans="1:33" hidden="1" x14ac:dyDescent="0.25">
      <c r="B129" s="56"/>
      <c r="C129" s="128"/>
      <c r="D129" s="128"/>
      <c r="E129" s="132" t="s">
        <v>46</v>
      </c>
      <c r="F129" s="464"/>
      <c r="G129" s="464"/>
      <c r="H129" s="464"/>
      <c r="I129" s="464"/>
      <c r="J129" s="464"/>
      <c r="K129" s="465"/>
      <c r="L129" s="130"/>
      <c r="M129" s="131">
        <f t="shared" si="12"/>
        <v>0</v>
      </c>
      <c r="N129" s="180"/>
      <c r="O129" s="181"/>
      <c r="P129" s="181"/>
      <c r="Q129" s="182"/>
    </row>
    <row r="130" spans="1:33" hidden="1" x14ac:dyDescent="0.25">
      <c r="B130" s="56"/>
      <c r="C130" s="128"/>
      <c r="D130" s="128"/>
      <c r="E130" s="132" t="s">
        <v>47</v>
      </c>
      <c r="F130" s="464"/>
      <c r="G130" s="464"/>
      <c r="H130" s="464"/>
      <c r="I130" s="464"/>
      <c r="J130" s="464"/>
      <c r="K130" s="465"/>
      <c r="L130" s="130"/>
      <c r="M130" s="131">
        <f t="shared" si="12"/>
        <v>0</v>
      </c>
      <c r="N130" s="180"/>
      <c r="O130" s="181"/>
      <c r="P130" s="181"/>
      <c r="Q130" s="182"/>
    </row>
    <row r="131" spans="1:33" hidden="1" x14ac:dyDescent="0.25">
      <c r="B131" s="56"/>
      <c r="C131" s="128"/>
      <c r="D131" s="128"/>
      <c r="E131" s="132" t="s">
        <v>48</v>
      </c>
      <c r="F131" s="465"/>
      <c r="G131" s="476"/>
      <c r="H131" s="476"/>
      <c r="I131" s="476"/>
      <c r="J131" s="476"/>
      <c r="K131" s="477"/>
      <c r="L131" s="130"/>
      <c r="M131" s="131">
        <f t="shared" si="12"/>
        <v>0</v>
      </c>
      <c r="N131" s="180"/>
      <c r="O131" s="181"/>
      <c r="P131" s="181"/>
      <c r="Q131" s="182"/>
    </row>
    <row r="132" spans="1:33" hidden="1" x14ac:dyDescent="0.25">
      <c r="B132" s="56"/>
      <c r="C132" s="128"/>
      <c r="D132" s="128"/>
      <c r="E132" s="132" t="s">
        <v>25</v>
      </c>
      <c r="F132" s="465"/>
      <c r="G132" s="476"/>
      <c r="H132" s="476"/>
      <c r="I132" s="476"/>
      <c r="J132" s="476"/>
      <c r="K132" s="477"/>
      <c r="L132" s="130"/>
      <c r="M132" s="131">
        <f t="shared" si="12"/>
        <v>0</v>
      </c>
      <c r="N132" s="180"/>
      <c r="O132" s="181"/>
      <c r="P132" s="181"/>
      <c r="Q132" s="182"/>
    </row>
    <row r="133" spans="1:33" ht="16.5" hidden="1" thickBot="1" x14ac:dyDescent="0.3">
      <c r="B133" s="161"/>
      <c r="C133" s="128"/>
      <c r="D133" s="128"/>
      <c r="E133" s="132" t="s">
        <v>26</v>
      </c>
      <c r="F133" s="464"/>
      <c r="G133" s="464"/>
      <c r="H133" s="464"/>
      <c r="I133" s="464"/>
      <c r="J133" s="464"/>
      <c r="K133" s="465"/>
      <c r="L133" s="130"/>
      <c r="M133" s="131">
        <f t="shared" si="12"/>
        <v>0</v>
      </c>
      <c r="N133" s="180"/>
      <c r="O133" s="181"/>
      <c r="P133" s="181"/>
      <c r="Q133" s="162"/>
    </row>
    <row r="134" spans="1:33" ht="16.5" hidden="1" thickBot="1" x14ac:dyDescent="0.3">
      <c r="B134" s="163"/>
      <c r="C134" s="162"/>
      <c r="D134" s="162"/>
      <c r="E134" s="132" t="s">
        <v>27</v>
      </c>
      <c r="F134" s="162"/>
      <c r="G134" s="162"/>
      <c r="H134" s="162"/>
      <c r="I134" s="162"/>
      <c r="J134" s="162"/>
      <c r="K134" s="162"/>
      <c r="L134" s="162"/>
      <c r="M134" s="162"/>
      <c r="N134" s="162"/>
      <c r="O134" s="162"/>
      <c r="P134" s="162"/>
      <c r="Q134" s="164"/>
    </row>
    <row r="135" spans="1:33" ht="16.5" hidden="1" thickBot="1" x14ac:dyDescent="0.3">
      <c r="C135" s="163"/>
      <c r="D135" s="163"/>
      <c r="E135" s="162"/>
      <c r="F135" s="165"/>
      <c r="G135" s="163"/>
      <c r="H135" s="163"/>
      <c r="I135" s="163"/>
      <c r="J135" s="163"/>
      <c r="K135" s="163"/>
      <c r="L135" s="163"/>
      <c r="M135" s="166" t="e">
        <f>SUM(M23,M39,M53,M69,M78,M89,M105,M114,M122)</f>
        <v>#REF!</v>
      </c>
      <c r="N135" s="164" t="s">
        <v>49</v>
      </c>
      <c r="O135" s="164"/>
      <c r="P135" s="164"/>
    </row>
    <row r="136" spans="1:33" ht="16.5" hidden="1" thickBot="1" x14ac:dyDescent="0.3">
      <c r="E136" s="163"/>
    </row>
    <row r="137" spans="1:33" hidden="1" x14ac:dyDescent="0.25"/>
    <row r="139" spans="1:33" x14ac:dyDescent="0.25">
      <c r="A139" s="167"/>
      <c r="B139" s="167"/>
      <c r="C139" s="168"/>
      <c r="D139" s="168"/>
      <c r="E139" s="168"/>
      <c r="F139" s="168"/>
      <c r="G139" s="168"/>
      <c r="H139" s="168"/>
      <c r="I139" s="168"/>
      <c r="J139" s="168"/>
      <c r="K139" s="168"/>
      <c r="L139" s="168"/>
      <c r="M139" s="168"/>
      <c r="N139" s="168"/>
      <c r="O139" s="168"/>
      <c r="P139" s="168"/>
      <c r="Q139" s="168"/>
      <c r="R139" s="168"/>
    </row>
    <row r="140" spans="1:33" s="167" customFormat="1" x14ac:dyDescent="0.25"/>
    <row r="141" spans="1:33" s="167" customFormat="1" x14ac:dyDescent="0.25">
      <c r="C141" s="167" t="s">
        <v>0</v>
      </c>
      <c r="F141" s="169" t="s">
        <v>66</v>
      </c>
      <c r="G141" s="169" t="s">
        <v>2</v>
      </c>
      <c r="H141" s="169" t="s">
        <v>57</v>
      </c>
      <c r="I141" s="169" t="s">
        <v>55</v>
      </c>
      <c r="J141" s="169" t="s">
        <v>63</v>
      </c>
      <c r="K141" s="169" t="s">
        <v>62</v>
      </c>
      <c r="L141" s="169" t="s">
        <v>72</v>
      </c>
      <c r="M141" s="169" t="s">
        <v>71</v>
      </c>
      <c r="N141" s="169" t="s">
        <v>73</v>
      </c>
      <c r="O141" s="169"/>
      <c r="P141" s="169" t="s">
        <v>74</v>
      </c>
      <c r="Q141" s="169" t="s">
        <v>75</v>
      </c>
      <c r="R141" s="169" t="s">
        <v>76</v>
      </c>
      <c r="S141" s="169" t="s">
        <v>61</v>
      </c>
      <c r="T141" s="169" t="s">
        <v>79</v>
      </c>
      <c r="U141" s="169" t="s">
        <v>77</v>
      </c>
      <c r="V141" s="169" t="s">
        <v>78</v>
      </c>
      <c r="W141" s="169" t="s">
        <v>80</v>
      </c>
      <c r="Y141" s="167" t="s">
        <v>0</v>
      </c>
      <c r="AB141" s="169" t="s">
        <v>60</v>
      </c>
      <c r="AC141" s="169"/>
    </row>
    <row r="142" spans="1:33" s="170" customFormat="1" x14ac:dyDescent="0.25">
      <c r="C142" s="167"/>
      <c r="D142" s="167"/>
      <c r="E142" s="167"/>
      <c r="F142" s="171"/>
      <c r="G142" s="172"/>
      <c r="H142" s="172"/>
      <c r="I142" s="173"/>
      <c r="J142" s="172"/>
      <c r="K142" s="172"/>
      <c r="L142" s="172"/>
      <c r="M142" s="172"/>
      <c r="N142" s="172"/>
      <c r="O142" s="172"/>
      <c r="P142" s="172"/>
      <c r="Q142" s="172"/>
      <c r="R142" s="172"/>
      <c r="S142" s="172"/>
      <c r="T142" s="172"/>
      <c r="U142" s="172"/>
      <c r="V142" s="172"/>
      <c r="W142" s="172"/>
      <c r="X142" s="167"/>
      <c r="Y142" s="167"/>
      <c r="Z142" s="167"/>
      <c r="AA142" s="167"/>
      <c r="AB142" s="172"/>
      <c r="AC142" s="174"/>
      <c r="AD142" s="174"/>
      <c r="AE142" s="174"/>
      <c r="AF142" s="174"/>
      <c r="AG142" s="175"/>
    </row>
    <row r="143" spans="1:33" s="167" customFormat="1" x14ac:dyDescent="0.25"/>
    <row r="144" spans="1:33" s="167" customFormat="1" x14ac:dyDescent="0.25"/>
    <row r="145" spans="1:38" x14ac:dyDescent="0.2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row>
    <row r="146" spans="1:38" x14ac:dyDescent="0.2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row>
    <row r="147" spans="1:38" x14ac:dyDescent="0.25">
      <c r="A147" s="167"/>
      <c r="B147" s="167"/>
      <c r="C147" s="167"/>
      <c r="D147" s="167"/>
      <c r="E147" s="167"/>
      <c r="F147" s="167"/>
      <c r="G147" s="167"/>
      <c r="H147" s="167"/>
      <c r="I147" s="167"/>
      <c r="J147" s="167"/>
      <c r="K147" s="167"/>
      <c r="L147" s="167"/>
      <c r="M147" s="167"/>
      <c r="N147" s="167"/>
      <c r="O147" s="167"/>
      <c r="P147" s="167"/>
      <c r="Q147" s="167"/>
      <c r="R147" s="167"/>
    </row>
    <row r="148" spans="1:38" x14ac:dyDescent="0.25">
      <c r="A148" s="167"/>
      <c r="B148" s="167"/>
      <c r="C148" s="167"/>
      <c r="D148" s="167"/>
      <c r="E148" s="167"/>
      <c r="F148" s="167"/>
      <c r="G148" s="167"/>
      <c r="H148" s="167"/>
      <c r="I148" s="167"/>
      <c r="J148" s="167"/>
      <c r="K148" s="167"/>
      <c r="L148" s="167"/>
      <c r="M148" s="167"/>
      <c r="N148" s="167"/>
      <c r="O148" s="167"/>
      <c r="P148" s="167"/>
      <c r="Q148" s="167"/>
      <c r="R148" s="167"/>
    </row>
    <row r="149" spans="1:38" x14ac:dyDescent="0.25">
      <c r="A149" s="167"/>
      <c r="B149" s="167"/>
      <c r="C149" s="167"/>
      <c r="D149" s="167"/>
      <c r="E149" s="167"/>
      <c r="F149" s="167"/>
      <c r="G149" s="167"/>
      <c r="H149" s="167"/>
      <c r="I149" s="167"/>
      <c r="J149" s="167"/>
      <c r="K149" s="167"/>
      <c r="L149" s="167"/>
      <c r="M149" s="167"/>
      <c r="N149" s="167"/>
      <c r="O149" s="167"/>
      <c r="P149" s="167"/>
      <c r="Q149" s="167"/>
      <c r="R149" s="167"/>
    </row>
    <row r="150" spans="1:38" x14ac:dyDescent="0.25">
      <c r="A150" s="167"/>
      <c r="B150" s="167"/>
      <c r="C150" s="167"/>
      <c r="D150" s="167"/>
      <c r="E150" s="167"/>
      <c r="F150" s="167"/>
      <c r="G150" s="167"/>
      <c r="H150" s="167"/>
      <c r="I150" s="167"/>
      <c r="J150" s="167"/>
      <c r="K150" s="167"/>
      <c r="L150" s="167"/>
      <c r="M150" s="167"/>
      <c r="N150" s="167"/>
      <c r="O150" s="167"/>
      <c r="P150" s="167"/>
      <c r="Q150" s="167"/>
      <c r="R150" s="167"/>
    </row>
  </sheetData>
  <sheetProtection selectLockedCells="1" autoFilter="0"/>
  <mergeCells count="119">
    <mergeCell ref="F130:K130"/>
    <mergeCell ref="F131:K131"/>
    <mergeCell ref="F132:K132"/>
    <mergeCell ref="F133:K133"/>
    <mergeCell ref="F124:K124"/>
    <mergeCell ref="F125:K125"/>
    <mergeCell ref="F126:K126"/>
    <mergeCell ref="F127:K127"/>
    <mergeCell ref="F128:K128"/>
    <mergeCell ref="F129:K129"/>
    <mergeCell ref="F111:K111"/>
    <mergeCell ref="F112:K112"/>
    <mergeCell ref="C116:C120"/>
    <mergeCell ref="F116:K116"/>
    <mergeCell ref="F117:K117"/>
    <mergeCell ref="F118:K118"/>
    <mergeCell ref="F119:K119"/>
    <mergeCell ref="F120:K120"/>
    <mergeCell ref="F86:K86"/>
    <mergeCell ref="F87:K87"/>
    <mergeCell ref="B107:B110"/>
    <mergeCell ref="F107:K107"/>
    <mergeCell ref="F108:K108"/>
    <mergeCell ref="F109:K109"/>
    <mergeCell ref="F110:K110"/>
    <mergeCell ref="F80:K80"/>
    <mergeCell ref="F81:K81"/>
    <mergeCell ref="F82:K82"/>
    <mergeCell ref="F83:K83"/>
    <mergeCell ref="F84:K84"/>
    <mergeCell ref="F85:K85"/>
    <mergeCell ref="F71:K71"/>
    <mergeCell ref="F72:K72"/>
    <mergeCell ref="F73:K73"/>
    <mergeCell ref="F74:K74"/>
    <mergeCell ref="F75:K75"/>
    <mergeCell ref="F76:K76"/>
    <mergeCell ref="E63:I63"/>
    <mergeCell ref="M63:P63"/>
    <mergeCell ref="E64:I64"/>
    <mergeCell ref="M64:P64"/>
    <mergeCell ref="M65:P65"/>
    <mergeCell ref="B66:Q66"/>
    <mergeCell ref="M59:P59"/>
    <mergeCell ref="E60:I60"/>
    <mergeCell ref="M60:P60"/>
    <mergeCell ref="E61:I61"/>
    <mergeCell ref="M61:P61"/>
    <mergeCell ref="E62:I62"/>
    <mergeCell ref="M62:P62"/>
    <mergeCell ref="B52:Q52"/>
    <mergeCell ref="B54:Q54"/>
    <mergeCell ref="C55:C65"/>
    <mergeCell ref="E56:I56"/>
    <mergeCell ref="M56:P56"/>
    <mergeCell ref="E57:I57"/>
    <mergeCell ref="M57:P57"/>
    <mergeCell ref="E58:I58"/>
    <mergeCell ref="M58:P58"/>
    <mergeCell ref="E59:I59"/>
    <mergeCell ref="M50:P50"/>
    <mergeCell ref="E51:I51"/>
    <mergeCell ref="M51:P51"/>
    <mergeCell ref="E44:I44"/>
    <mergeCell ref="M44:P44"/>
    <mergeCell ref="E45:I45"/>
    <mergeCell ref="M45:P45"/>
    <mergeCell ref="E46:I46"/>
    <mergeCell ref="M46:P46"/>
    <mergeCell ref="F36:G36"/>
    <mergeCell ref="L36:P36"/>
    <mergeCell ref="E37:J37"/>
    <mergeCell ref="L37:P37"/>
    <mergeCell ref="C41:C51"/>
    <mergeCell ref="M41:P41"/>
    <mergeCell ref="E42:I42"/>
    <mergeCell ref="M42:P42"/>
    <mergeCell ref="E43:I43"/>
    <mergeCell ref="M43:P43"/>
    <mergeCell ref="C25:C37"/>
    <mergeCell ref="F25:G25"/>
    <mergeCell ref="E26:K26"/>
    <mergeCell ref="L26:P26"/>
    <mergeCell ref="F27:G27"/>
    <mergeCell ref="L27:P27"/>
    <mergeCell ref="F28:G28"/>
    <mergeCell ref="L28:P28"/>
    <mergeCell ref="F29:G29"/>
    <mergeCell ref="L29:P29"/>
    <mergeCell ref="M47:P47"/>
    <mergeCell ref="M48:P48"/>
    <mergeCell ref="M49:P49"/>
    <mergeCell ref="E50:I50"/>
    <mergeCell ref="F33:G33"/>
    <mergeCell ref="L33:P33"/>
    <mergeCell ref="F34:G34"/>
    <mergeCell ref="L34:P34"/>
    <mergeCell ref="F35:G35"/>
    <mergeCell ref="L35:P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 ref="D1:E1"/>
    <mergeCell ref="D2:E2"/>
    <mergeCell ref="C5:E5"/>
    <mergeCell ref="F5:H5"/>
    <mergeCell ref="C9:D9"/>
    <mergeCell ref="B15:Q15"/>
  </mergeCells>
  <conditionalFormatting sqref="L18:P18">
    <cfRule type="cellIs" dxfId="422" priority="2" operator="equal">
      <formula>"Der er planlagt for mange timer for læreren"</formula>
    </cfRule>
    <cfRule type="cellIs" dxfId="421" priority="3" operator="equal">
      <formula>"Der er planlagt for mange timer for lærren"</formula>
    </cfRule>
  </conditionalFormatting>
  <conditionalFormatting sqref="L21:P21">
    <cfRule type="cellIs" dxfId="420" priority="1" operator="equal">
      <formula>"Der er planlagt for mange arbejdstimer for læreren"</formula>
    </cfRule>
  </conditionalFormatting>
  <hyperlinks>
    <hyperlink ref="C4" location="'Opgaver-timer - Samlet'!A1" display="Akk. oversigt" xr:uid="{8C854DD4-21F2-405C-9E38-E71C22945894}"/>
  </hyperlinks>
  <pageMargins left="0.7" right="0.7" top="0.75" bottom="0.75" header="0.3" footer="0.3"/>
  <pageSetup paperSize="9" scale="58" fitToWidth="0"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AA21E-7F51-4410-BEE5-88C604A3D05D}">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B5FB9-35FF-4A84-BC4F-3C3C31D7278C}">
  <sheetPr>
    <tabColor theme="3" tint="0.59999389629810485"/>
    <pageSetUpPr fitToPage="1"/>
  </sheetPr>
  <dimension ref="A1:AL154"/>
  <sheetViews>
    <sheetView topLeftCell="A2" zoomScale="78" zoomScaleNormal="78" workbookViewId="0">
      <selection activeCell="S48" sqref="S48"/>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399</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0.6</v>
      </c>
      <c r="E7" s="86">
        <f>SUM(O11)</f>
        <v>1012.6379999999999</v>
      </c>
      <c r="F7" s="87"/>
      <c r="G7" s="88" t="s">
        <v>12</v>
      </c>
      <c r="H7" s="191">
        <v>44774</v>
      </c>
      <c r="I7" s="89">
        <v>45138</v>
      </c>
      <c r="J7" s="177">
        <v>0.6</v>
      </c>
      <c r="K7" s="90">
        <v>25</v>
      </c>
      <c r="L7" s="90">
        <v>7</v>
      </c>
      <c r="M7" s="91">
        <f>NETWORKDAYS(H7,I7,0)-K7-L7</f>
        <v>229</v>
      </c>
      <c r="N7" s="91">
        <v>215</v>
      </c>
      <c r="O7" s="91">
        <f>NETWORKDAYS(H7,I7,0)*(7.37*J7)-(7.37*J7*L7)-(7.37*K7*J7)</f>
        <v>1012.6379999999999</v>
      </c>
      <c r="P7" s="371">
        <f>O7/M7</f>
        <v>4.4219999999999997</v>
      </c>
      <c r="Q7" s="372">
        <f>O7/N7</f>
        <v>4.7099441860465117</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-1012.6379999999999</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0.60276071428571421</v>
      </c>
      <c r="K11" s="195">
        <f>SUM(K7:K10)</f>
        <v>25</v>
      </c>
      <c r="L11" s="195">
        <f>SUM(L7:L10)</f>
        <v>7</v>
      </c>
      <c r="M11" s="195">
        <f>SUM(M7:M10)</f>
        <v>229</v>
      </c>
      <c r="N11" s="195">
        <f>SUM(N7:N10)</f>
        <v>215</v>
      </c>
      <c r="O11" s="195">
        <f>SUM(O7:O10)</f>
        <v>1012.6379999999999</v>
      </c>
      <c r="P11" s="373">
        <f t="shared" si="0"/>
        <v>4.4219999999999997</v>
      </c>
      <c r="Q11" s="373">
        <f t="shared" si="1"/>
        <v>4.7099441860465117</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183</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8.75" customHeight="1" x14ac:dyDescent="0.25">
      <c r="A46" s="77"/>
      <c r="B46" s="15"/>
      <c r="C46" s="425"/>
      <c r="D46" s="16"/>
      <c r="E46" s="430"/>
      <c r="F46" s="431"/>
      <c r="G46" s="431"/>
      <c r="H46" s="431"/>
      <c r="I46" s="431"/>
      <c r="J46" s="204">
        <v>0</v>
      </c>
      <c r="K46" s="12">
        <v>0</v>
      </c>
      <c r="L46" s="206">
        <f t="shared" ref="L46:L56" si="9">K46</f>
        <v>0</v>
      </c>
      <c r="M46" s="432"/>
      <c r="N46" s="432"/>
      <c r="O46" s="432"/>
      <c r="P46" s="433"/>
      <c r="Q46" s="15"/>
      <c r="R46" s="77"/>
      <c r="T46" s="70"/>
    </row>
    <row r="47" spans="1:20" ht="18.75" customHeight="1" x14ac:dyDescent="0.25">
      <c r="A47" s="77"/>
      <c r="B47" s="15"/>
      <c r="C47" s="425"/>
      <c r="D47" s="16"/>
      <c r="E47" s="430"/>
      <c r="F47" s="431"/>
      <c r="G47" s="431"/>
      <c r="H47" s="431"/>
      <c r="I47" s="450"/>
      <c r="J47" s="204">
        <v>0</v>
      </c>
      <c r="K47" s="12">
        <v>0</v>
      </c>
      <c r="L47" s="206"/>
      <c r="M47" s="387"/>
      <c r="N47" s="387"/>
      <c r="O47" s="387"/>
      <c r="P47" s="388"/>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8:I48"/>
    <mergeCell ref="M48:P48"/>
    <mergeCell ref="E49:I49"/>
    <mergeCell ref="M49:P49"/>
    <mergeCell ref="M50:P50"/>
    <mergeCell ref="F39:G39"/>
    <mergeCell ref="L39:P39"/>
    <mergeCell ref="E40:J40"/>
    <mergeCell ref="L40:P40"/>
    <mergeCell ref="E47:I47"/>
    <mergeCell ref="E51:I51"/>
    <mergeCell ref="M54:P54"/>
    <mergeCell ref="M55:P55"/>
    <mergeCell ref="C44:C57"/>
    <mergeCell ref="M44:P44"/>
    <mergeCell ref="E45:I45"/>
    <mergeCell ref="M45:P45"/>
    <mergeCell ref="E46:I46"/>
    <mergeCell ref="M46:P46"/>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11" priority="2" operator="equal">
      <formula>"Der er planlagt for mange timer for læreren"</formula>
    </cfRule>
    <cfRule type="cellIs" dxfId="10" priority="3" operator="equal">
      <formula>"Der er planlagt for mange timer for lærren"</formula>
    </cfRule>
  </conditionalFormatting>
  <conditionalFormatting sqref="L21:P21">
    <cfRule type="cellIs" dxfId="9" priority="1" operator="equal">
      <formula>"Der er planlagt for mange arbejdstimer for læreren"</formula>
    </cfRule>
  </conditionalFormatting>
  <hyperlinks>
    <hyperlink ref="C4" location="'Opgaver-timer - Samlet'!A1" display="Akk. oversigt" xr:uid="{8B2F50CD-5AB6-4E3B-AD68-7B13102C473F}"/>
  </hyperlinks>
  <pageMargins left="0.7" right="0.7" top="0.75" bottom="0.75" header="0.3" footer="0.3"/>
  <pageSetup paperSize="9" scale="58" fitToWidth="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10F06-62B3-454E-9F68-56A595DDF590}">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F6D4F-5353-4663-A76B-8D13BCC3E3D1}">
  <sheetPr>
    <tabColor theme="3" tint="0.59999389629810485"/>
    <pageSetUpPr fitToPage="1"/>
  </sheetPr>
  <dimension ref="A1:AL154"/>
  <sheetViews>
    <sheetView topLeftCell="A2" zoomScale="77" zoomScaleNormal="77" workbookViewId="0">
      <selection activeCell="J28" sqref="J28"/>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400</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0.39999999999999997</v>
      </c>
      <c r="E7" s="86">
        <f>SUM(O11)</f>
        <v>675.0920000000001</v>
      </c>
      <c r="F7" s="87"/>
      <c r="G7" s="88" t="s">
        <v>12</v>
      </c>
      <c r="H7" s="191">
        <v>44774</v>
      </c>
      <c r="I7" s="89">
        <v>45138</v>
      </c>
      <c r="J7" s="177">
        <v>0.4</v>
      </c>
      <c r="K7" s="90">
        <v>25</v>
      </c>
      <c r="L7" s="90">
        <v>7</v>
      </c>
      <c r="M7" s="91">
        <f>NETWORKDAYS(H7,I7,0)-K7-L7</f>
        <v>229</v>
      </c>
      <c r="N7" s="91">
        <v>215</v>
      </c>
      <c r="O7" s="91">
        <f>NETWORKDAYS(H7,I7,0)*(7.37*J7)-(7.37*J7*L7)-(7.37*K7*J7)</f>
        <v>675.0920000000001</v>
      </c>
      <c r="P7" s="371">
        <f>O7/M7</f>
        <v>2.9480000000000004</v>
      </c>
      <c r="Q7" s="372">
        <f>O7/N7</f>
        <v>3.139962790697675</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-675.0920000000001</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0.40184047619047625</v>
      </c>
      <c r="K11" s="195">
        <f>SUM(K7:K10)</f>
        <v>25</v>
      </c>
      <c r="L11" s="195">
        <f>SUM(L7:L10)</f>
        <v>7</v>
      </c>
      <c r="M11" s="195">
        <f>SUM(M7:M10)</f>
        <v>229</v>
      </c>
      <c r="N11" s="195">
        <f>SUM(N7:N10)</f>
        <v>215</v>
      </c>
      <c r="O11" s="195">
        <f>SUM(O7:O10)</f>
        <v>675.0920000000001</v>
      </c>
      <c r="P11" s="373">
        <f t="shared" si="0"/>
        <v>2.9480000000000004</v>
      </c>
      <c r="Q11" s="373">
        <f t="shared" si="1"/>
        <v>3.139962790697675</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5.75" customHeight="1" x14ac:dyDescent="0.25">
      <c r="A46" s="77"/>
      <c r="B46" s="15"/>
      <c r="C46" s="425"/>
      <c r="D46" s="16"/>
      <c r="E46" s="430"/>
      <c r="F46" s="431"/>
      <c r="G46" s="431"/>
      <c r="H46" s="431"/>
      <c r="I46" s="431"/>
      <c r="J46" s="204">
        <v>0</v>
      </c>
      <c r="K46" s="12">
        <v>0</v>
      </c>
      <c r="L46" s="206"/>
      <c r="M46" s="387"/>
      <c r="N46" s="387"/>
      <c r="O46" s="387"/>
      <c r="P46" s="388"/>
      <c r="Q46" s="15"/>
      <c r="R46" s="77"/>
    </row>
    <row r="47" spans="1:20" ht="18.75" customHeight="1" x14ac:dyDescent="0.25">
      <c r="A47" s="77"/>
      <c r="B47" s="15"/>
      <c r="C47" s="425"/>
      <c r="D47" s="16"/>
      <c r="E47" s="430"/>
      <c r="F47" s="431"/>
      <c r="G47" s="431"/>
      <c r="H47" s="431"/>
      <c r="I47" s="450"/>
      <c r="J47" s="204">
        <v>0</v>
      </c>
      <c r="K47" s="12">
        <v>0</v>
      </c>
      <c r="L47" s="206">
        <f t="shared" ref="L47:L56" si="9">K47</f>
        <v>0</v>
      </c>
      <c r="M47" s="432"/>
      <c r="N47" s="432"/>
      <c r="O47" s="432"/>
      <c r="P47" s="433"/>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575"/>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75:K75"/>
    <mergeCell ref="F76:K76"/>
    <mergeCell ref="F77:K77"/>
    <mergeCell ref="F78:K78"/>
    <mergeCell ref="F79:K79"/>
    <mergeCell ref="F80:K80"/>
    <mergeCell ref="F137:K137"/>
    <mergeCell ref="F128:K128"/>
    <mergeCell ref="F129:K129"/>
    <mergeCell ref="F130:K130"/>
    <mergeCell ref="F131:K131"/>
    <mergeCell ref="F132:K132"/>
    <mergeCell ref="F133:K133"/>
    <mergeCell ref="F115:K115"/>
    <mergeCell ref="F116:K116"/>
    <mergeCell ref="F134:K134"/>
    <mergeCell ref="F135:K135"/>
    <mergeCell ref="F136:K136"/>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84:K84"/>
    <mergeCell ref="F85:K85"/>
    <mergeCell ref="F86:K86"/>
    <mergeCell ref="F87:K87"/>
    <mergeCell ref="F88:K88"/>
    <mergeCell ref="F89:K89"/>
    <mergeCell ref="B58:Q58"/>
    <mergeCell ref="B60:Q60"/>
    <mergeCell ref="C61:C69"/>
    <mergeCell ref="E62:I62"/>
    <mergeCell ref="M62:P62"/>
    <mergeCell ref="E63:I63"/>
    <mergeCell ref="M63:P63"/>
    <mergeCell ref="E64:I64"/>
    <mergeCell ref="M64:P64"/>
    <mergeCell ref="M68:P68"/>
    <mergeCell ref="M69:P69"/>
    <mergeCell ref="E67:I67"/>
    <mergeCell ref="M67:P67"/>
    <mergeCell ref="E68:I68"/>
    <mergeCell ref="M56:P56"/>
    <mergeCell ref="M57:P57"/>
    <mergeCell ref="M48:P48"/>
    <mergeCell ref="M49:P49"/>
    <mergeCell ref="M50:P50"/>
    <mergeCell ref="F39:G39"/>
    <mergeCell ref="L39:P39"/>
    <mergeCell ref="E40:J40"/>
    <mergeCell ref="L40:P40"/>
    <mergeCell ref="E57:I57"/>
    <mergeCell ref="E48:I48"/>
    <mergeCell ref="E49:I49"/>
    <mergeCell ref="E46:I46"/>
    <mergeCell ref="E51:I51"/>
    <mergeCell ref="M54:P54"/>
    <mergeCell ref="M55:P55"/>
    <mergeCell ref="C44:C57"/>
    <mergeCell ref="M44:P44"/>
    <mergeCell ref="E45:I45"/>
    <mergeCell ref="M45:P45"/>
    <mergeCell ref="E47:I47"/>
    <mergeCell ref="M47:P47"/>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8" priority="2" operator="equal">
      <formula>"Der er planlagt for mange timer for læreren"</formula>
    </cfRule>
    <cfRule type="cellIs" dxfId="7" priority="3" operator="equal">
      <formula>"Der er planlagt for mange timer for lærren"</formula>
    </cfRule>
  </conditionalFormatting>
  <conditionalFormatting sqref="L21:P21">
    <cfRule type="cellIs" dxfId="6" priority="1" operator="equal">
      <formula>"Der er planlagt for mange arbejdstimer for læreren"</formula>
    </cfRule>
  </conditionalFormatting>
  <hyperlinks>
    <hyperlink ref="C4" location="'Opgaver-timer - Samlet'!A1" display="Akk. oversigt" xr:uid="{F88DC699-83D5-461A-BECC-ACF69DC4A649}"/>
  </hyperlinks>
  <pageMargins left="0.7" right="0.7" top="0.75" bottom="0.75" header="0.3" footer="0.3"/>
  <pageSetup paperSize="9" scale="58" fitToWidth="0"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CD310-A805-4253-A218-29F7BF55CC1D}">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E5CF1-CA1B-408B-8630-FA26379E6EA2}">
  <sheetPr>
    <tabColor theme="3" tint="0.59999389629810485"/>
    <pageSetUpPr fitToPage="1"/>
  </sheetPr>
  <dimension ref="A1:AL154"/>
  <sheetViews>
    <sheetView topLeftCell="A2" zoomScale="89" zoomScaleNormal="89" workbookViewId="0">
      <selection activeCell="J36" sqref="J36"/>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401</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0.39999999999999997</v>
      </c>
      <c r="E7" s="86">
        <f>SUM(O11)</f>
        <v>675.0920000000001</v>
      </c>
      <c r="F7" s="87"/>
      <c r="G7" s="88" t="s">
        <v>12</v>
      </c>
      <c r="H7" s="191">
        <v>44774</v>
      </c>
      <c r="I7" s="89">
        <v>45138</v>
      </c>
      <c r="J7" s="177">
        <v>0.4</v>
      </c>
      <c r="K7" s="90">
        <v>25</v>
      </c>
      <c r="L7" s="90">
        <v>7</v>
      </c>
      <c r="M7" s="91">
        <f>NETWORKDAYS(H7,I7,0)-K7-L7</f>
        <v>229</v>
      </c>
      <c r="N7" s="91">
        <v>215</v>
      </c>
      <c r="O7" s="91">
        <f>NETWORKDAYS(H7,I7,0)*(7.37*J7)-(7.37*J7*L7)-(7.37*K7*J7)</f>
        <v>675.0920000000001</v>
      </c>
      <c r="P7" s="371">
        <f>O7/M7</f>
        <v>2.9480000000000004</v>
      </c>
      <c r="Q7" s="372">
        <f>O7/N7</f>
        <v>3.139962790697675</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-675.0920000000001</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0.40184047619047625</v>
      </c>
      <c r="K11" s="195">
        <f>SUM(K7:K10)</f>
        <v>25</v>
      </c>
      <c r="L11" s="195">
        <f>SUM(L7:L10)</f>
        <v>7</v>
      </c>
      <c r="M11" s="195">
        <f>SUM(M7:M10)</f>
        <v>229</v>
      </c>
      <c r="N11" s="195">
        <f>SUM(N7:N10)</f>
        <v>215</v>
      </c>
      <c r="O11" s="195">
        <f>SUM(O7:O10)</f>
        <v>675.0920000000001</v>
      </c>
      <c r="P11" s="373">
        <f t="shared" si="0"/>
        <v>2.9480000000000004</v>
      </c>
      <c r="Q11" s="373">
        <f t="shared" si="1"/>
        <v>3.139962790697675</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5.75" customHeight="1" x14ac:dyDescent="0.25">
      <c r="A46" s="77"/>
      <c r="B46" s="15"/>
      <c r="C46" s="425"/>
      <c r="D46" s="16"/>
      <c r="E46" s="430"/>
      <c r="F46" s="431"/>
      <c r="G46" s="431"/>
      <c r="H46" s="431"/>
      <c r="I46" s="431"/>
      <c r="J46" s="204">
        <v>0</v>
      </c>
      <c r="K46" s="12">
        <v>0</v>
      </c>
      <c r="L46" s="206"/>
      <c r="M46" s="387"/>
      <c r="N46" s="387"/>
      <c r="O46" s="387"/>
      <c r="P46" s="388"/>
      <c r="Q46" s="15"/>
      <c r="R46" s="77"/>
    </row>
    <row r="47" spans="1:20" ht="18.75" customHeight="1" x14ac:dyDescent="0.25">
      <c r="A47" s="77"/>
      <c r="B47" s="15"/>
      <c r="C47" s="425"/>
      <c r="D47" s="16"/>
      <c r="E47" s="430"/>
      <c r="F47" s="431"/>
      <c r="G47" s="431"/>
      <c r="H47" s="431"/>
      <c r="I47" s="450"/>
      <c r="J47" s="204">
        <v>0</v>
      </c>
      <c r="K47" s="12">
        <v>0</v>
      </c>
      <c r="L47" s="206">
        <f t="shared" ref="L47:L56" si="9">K47</f>
        <v>0</v>
      </c>
      <c r="M47" s="432"/>
      <c r="N47" s="432"/>
      <c r="O47" s="432"/>
      <c r="P47" s="433"/>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8:I48"/>
    <mergeCell ref="M48:P48"/>
    <mergeCell ref="E49:I49"/>
    <mergeCell ref="M49:P49"/>
    <mergeCell ref="M50:P50"/>
    <mergeCell ref="F39:G39"/>
    <mergeCell ref="L39:P39"/>
    <mergeCell ref="E40:J40"/>
    <mergeCell ref="L40:P40"/>
    <mergeCell ref="E46:I46"/>
    <mergeCell ref="E51:I51"/>
    <mergeCell ref="M54:P54"/>
    <mergeCell ref="M55:P55"/>
    <mergeCell ref="C44:C57"/>
    <mergeCell ref="M44:P44"/>
    <mergeCell ref="E45:I45"/>
    <mergeCell ref="M45:P45"/>
    <mergeCell ref="E47:I47"/>
    <mergeCell ref="M47:P47"/>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5" priority="2" operator="equal">
      <formula>"Der er planlagt for mange timer for læreren"</formula>
    </cfRule>
    <cfRule type="cellIs" dxfId="4" priority="3" operator="equal">
      <formula>"Der er planlagt for mange timer for lærren"</formula>
    </cfRule>
  </conditionalFormatting>
  <conditionalFormatting sqref="L21:P21">
    <cfRule type="cellIs" dxfId="3" priority="1" operator="equal">
      <formula>"Der er planlagt for mange arbejdstimer for læreren"</formula>
    </cfRule>
  </conditionalFormatting>
  <hyperlinks>
    <hyperlink ref="C4" location="'Opgaver-timer - Samlet'!A1" display="Akk. oversigt" xr:uid="{C58F9BA7-C807-4035-BDB2-11240D188683}"/>
  </hyperlinks>
  <pageMargins left="0.7" right="0.7" top="0.75" bottom="0.75" header="0.3" footer="0.3"/>
  <pageSetup paperSize="9" scale="58" fitToWidth="0"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6DB5E-852A-4E97-91BB-27C0DD628BC3}">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2FD9-6931-466D-9CE7-0E7992CE6984}">
  <sheetPr>
    <tabColor theme="3" tint="0.59999389629810485"/>
    <pageSetUpPr fitToPage="1"/>
  </sheetPr>
  <dimension ref="A1:AL154"/>
  <sheetViews>
    <sheetView topLeftCell="A2" zoomScale="72" zoomScaleNormal="72" workbookViewId="0">
      <selection activeCell="V27" sqref="V27"/>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3.85546875" style="72" customWidth="1"/>
    <col min="9" max="9" width="12.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402</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0.19999999999999998</v>
      </c>
      <c r="E7" s="86">
        <f>SUM(O11)</f>
        <v>337.54600000000005</v>
      </c>
      <c r="F7" s="87"/>
      <c r="G7" s="88" t="s">
        <v>12</v>
      </c>
      <c r="H7" s="191">
        <v>44774</v>
      </c>
      <c r="I7" s="89">
        <v>45138</v>
      </c>
      <c r="J7" s="177">
        <v>0.2</v>
      </c>
      <c r="K7" s="90">
        <v>25</v>
      </c>
      <c r="L7" s="90">
        <v>7</v>
      </c>
      <c r="M7" s="91">
        <f>NETWORKDAYS(H7,I7,0)-K7-L7</f>
        <v>229</v>
      </c>
      <c r="N7" s="91">
        <v>215</v>
      </c>
      <c r="O7" s="91">
        <f>NETWORKDAYS(H7,I7,0)*(7.37*J7)-(7.37*J7*L7)-(7.37*K7*J7)</f>
        <v>337.54600000000005</v>
      </c>
      <c r="P7" s="371">
        <f>O7/M7</f>
        <v>1.4740000000000002</v>
      </c>
      <c r="Q7" s="372">
        <f>O7/N7</f>
        <v>1.5699813953488375</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-337.54600000000005</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0.20092023809523812</v>
      </c>
      <c r="K11" s="195">
        <f>SUM(K7:K10)</f>
        <v>25</v>
      </c>
      <c r="L11" s="195">
        <f>SUM(L7:L10)</f>
        <v>7</v>
      </c>
      <c r="M11" s="195">
        <f>SUM(M7:M10)</f>
        <v>229</v>
      </c>
      <c r="N11" s="195">
        <f>SUM(N7:N10)</f>
        <v>215</v>
      </c>
      <c r="O11" s="195">
        <f>SUM(O7:O10)</f>
        <v>337.54600000000005</v>
      </c>
      <c r="P11" s="373">
        <f t="shared" si="0"/>
        <v>1.4740000000000002</v>
      </c>
      <c r="Q11" s="373">
        <f t="shared" si="1"/>
        <v>1.5699813953488375</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50</v>
      </c>
      <c r="F25" s="437" t="s">
        <v>115</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5.75" customHeight="1" x14ac:dyDescent="0.25">
      <c r="A46" s="77"/>
      <c r="B46" s="15"/>
      <c r="C46" s="425"/>
      <c r="D46" s="16"/>
      <c r="E46" s="430"/>
      <c r="F46" s="431"/>
      <c r="G46" s="431"/>
      <c r="H46" s="431"/>
      <c r="I46" s="431"/>
      <c r="J46" s="204">
        <v>0</v>
      </c>
      <c r="K46" s="12">
        <v>0</v>
      </c>
      <c r="L46" s="206"/>
      <c r="M46" s="387"/>
      <c r="N46" s="387"/>
      <c r="O46" s="387"/>
      <c r="P46" s="388"/>
      <c r="Q46" s="15"/>
      <c r="R46" s="77"/>
    </row>
    <row r="47" spans="1:20" ht="18.75" customHeight="1" x14ac:dyDescent="0.25">
      <c r="A47" s="77"/>
      <c r="B47" s="15"/>
      <c r="C47" s="425"/>
      <c r="D47" s="16"/>
      <c r="E47" s="430"/>
      <c r="F47" s="431"/>
      <c r="G47" s="431"/>
      <c r="H47" s="431"/>
      <c r="I47" s="450"/>
      <c r="J47" s="204">
        <v>0</v>
      </c>
      <c r="K47" s="12">
        <v>0</v>
      </c>
      <c r="L47" s="206">
        <f t="shared" ref="L47:L56" si="9">K47</f>
        <v>0</v>
      </c>
      <c r="M47" s="432"/>
      <c r="N47" s="432"/>
      <c r="O47" s="432"/>
      <c r="P47" s="433"/>
      <c r="Q47" s="15"/>
      <c r="R47" s="77"/>
      <c r="T47" s="70"/>
    </row>
    <row r="48" spans="1:20" ht="15.75" customHeight="1" x14ac:dyDescent="0.25">
      <c r="A48" s="77"/>
      <c r="B48" s="15"/>
      <c r="C48" s="425"/>
      <c r="D48" s="16"/>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7"/>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ref="L63" si="12">K63</f>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3">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0">
    <mergeCell ref="F88:K88"/>
    <mergeCell ref="F89:K89"/>
    <mergeCell ref="F75:K75"/>
    <mergeCell ref="F76:K76"/>
    <mergeCell ref="F77:K77"/>
    <mergeCell ref="F78:K78"/>
    <mergeCell ref="F79:K79"/>
    <mergeCell ref="F80:K80"/>
    <mergeCell ref="F134:K134"/>
    <mergeCell ref="F135:K135"/>
    <mergeCell ref="F136:K136"/>
    <mergeCell ref="F137:K137"/>
    <mergeCell ref="F128:K128"/>
    <mergeCell ref="F129:K129"/>
    <mergeCell ref="F130:K130"/>
    <mergeCell ref="F131:K131"/>
    <mergeCell ref="F132:K132"/>
    <mergeCell ref="F133:K133"/>
    <mergeCell ref="B70:Q70"/>
    <mergeCell ref="E65:I65"/>
    <mergeCell ref="M65:P65"/>
    <mergeCell ref="E66:I66"/>
    <mergeCell ref="M66:P66"/>
    <mergeCell ref="C120:C124"/>
    <mergeCell ref="F120:K120"/>
    <mergeCell ref="F121:K121"/>
    <mergeCell ref="F122:K122"/>
    <mergeCell ref="F123:K123"/>
    <mergeCell ref="F124:K124"/>
    <mergeCell ref="F90:K90"/>
    <mergeCell ref="F91:K91"/>
    <mergeCell ref="B111:B114"/>
    <mergeCell ref="F111:K111"/>
    <mergeCell ref="F112:K112"/>
    <mergeCell ref="F113:K113"/>
    <mergeCell ref="F114:K114"/>
    <mergeCell ref="F115:K115"/>
    <mergeCell ref="F116:K116"/>
    <mergeCell ref="F84:K84"/>
    <mergeCell ref="F85:K85"/>
    <mergeCell ref="F86:K86"/>
    <mergeCell ref="F87:K87"/>
    <mergeCell ref="B58:Q58"/>
    <mergeCell ref="B60:Q60"/>
    <mergeCell ref="C61:C69"/>
    <mergeCell ref="E62:I62"/>
    <mergeCell ref="M62:P62"/>
    <mergeCell ref="E63:I63"/>
    <mergeCell ref="M63:P63"/>
    <mergeCell ref="E64:I64"/>
    <mergeCell ref="M64:P64"/>
    <mergeCell ref="E67:I67"/>
    <mergeCell ref="M67:P67"/>
    <mergeCell ref="E68:I68"/>
    <mergeCell ref="M68:P68"/>
    <mergeCell ref="M69:P69"/>
    <mergeCell ref="M56:P56"/>
    <mergeCell ref="E57:I57"/>
    <mergeCell ref="M57:P57"/>
    <mergeCell ref="E48:I48"/>
    <mergeCell ref="M48:P48"/>
    <mergeCell ref="E49:I49"/>
    <mergeCell ref="M49:P49"/>
    <mergeCell ref="M50:P50"/>
    <mergeCell ref="F39:G39"/>
    <mergeCell ref="L39:P39"/>
    <mergeCell ref="E40:J40"/>
    <mergeCell ref="L40:P40"/>
    <mergeCell ref="E46:I46"/>
    <mergeCell ref="E51:I51"/>
    <mergeCell ref="M54:P54"/>
    <mergeCell ref="M55:P55"/>
    <mergeCell ref="C44:C57"/>
    <mergeCell ref="M44:P44"/>
    <mergeCell ref="E45:I45"/>
    <mergeCell ref="M45:P45"/>
    <mergeCell ref="E47:I47"/>
    <mergeCell ref="M47:P47"/>
    <mergeCell ref="C25:C40"/>
    <mergeCell ref="F25:G25"/>
    <mergeCell ref="E26:K26"/>
    <mergeCell ref="L26:P26"/>
    <mergeCell ref="F27:G27"/>
    <mergeCell ref="L27:P27"/>
    <mergeCell ref="F28:G28"/>
    <mergeCell ref="L28:P28"/>
    <mergeCell ref="F29:G29"/>
    <mergeCell ref="L29:P29"/>
    <mergeCell ref="M51:P51"/>
    <mergeCell ref="M52:P52"/>
    <mergeCell ref="M53:P53"/>
    <mergeCell ref="E52:I52"/>
    <mergeCell ref="F33:G33"/>
    <mergeCell ref="L33:P33"/>
    <mergeCell ref="F34:G34"/>
    <mergeCell ref="L34:P34"/>
    <mergeCell ref="F38:G38"/>
    <mergeCell ref="D1:E1"/>
    <mergeCell ref="D2:E2"/>
    <mergeCell ref="C5:E5"/>
    <mergeCell ref="F5:H5"/>
    <mergeCell ref="C9:D9"/>
    <mergeCell ref="B15:Q15"/>
    <mergeCell ref="F36:G36"/>
    <mergeCell ref="F37:G37"/>
    <mergeCell ref="F35:G35"/>
    <mergeCell ref="F30:G30"/>
    <mergeCell ref="L30:P30"/>
    <mergeCell ref="F31:G31"/>
    <mergeCell ref="L31:P31"/>
    <mergeCell ref="F32:G32"/>
    <mergeCell ref="L32:P32"/>
    <mergeCell ref="C17:C21"/>
    <mergeCell ref="L17:P17"/>
    <mergeCell ref="E18:J18"/>
    <mergeCell ref="L18:P18"/>
    <mergeCell ref="E19:J19"/>
    <mergeCell ref="L19:P19"/>
    <mergeCell ref="E20:J20"/>
    <mergeCell ref="L20:P20"/>
  </mergeCells>
  <conditionalFormatting sqref="L18:P18">
    <cfRule type="cellIs" dxfId="2" priority="2" operator="equal">
      <formula>"Der er planlagt for mange timer for læreren"</formula>
    </cfRule>
    <cfRule type="cellIs" dxfId="1" priority="3" operator="equal">
      <formula>"Der er planlagt for mange timer for lærren"</formula>
    </cfRule>
  </conditionalFormatting>
  <conditionalFormatting sqref="L21:P21">
    <cfRule type="cellIs" dxfId="0" priority="1" operator="equal">
      <formula>"Der er planlagt for mange arbejdstimer for læreren"</formula>
    </cfRule>
  </conditionalFormatting>
  <hyperlinks>
    <hyperlink ref="C4" location="'Opgaver-timer - Samlet'!A1" display="Akk. oversigt" xr:uid="{D6A4E32F-8D17-451C-ADBA-FA0F7672DAC5}"/>
  </hyperlinks>
  <pageMargins left="0.7" right="0.7" top="0.75" bottom="0.75" header="0.3" footer="0.3"/>
  <pageSetup paperSize="9" scale="58" fitToWidth="0"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680D-B624-4530-A431-ECF769C60E2F}">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6EC8-5B78-42E4-8ADE-5AA26C2F0C62}">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4EF69-00D8-4BF3-8B8F-44F1DEFBD8DD}">
  <sheetPr>
    <tabColor rgb="FFFFC000"/>
  </sheetPr>
  <dimension ref="A1:F56"/>
  <sheetViews>
    <sheetView topLeftCell="A7" workbookViewId="0">
      <selection activeCell="A58" sqref="A58"/>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484" t="s">
        <v>143</v>
      </c>
      <c r="B1" s="484"/>
      <c r="C1" s="484"/>
      <c r="D1" s="484"/>
      <c r="E1" s="484"/>
      <c r="F1" s="484"/>
    </row>
    <row r="2" spans="1:6" ht="15.75" thickBot="1" x14ac:dyDescent="0.3"/>
    <row r="3" spans="1:6" x14ac:dyDescent="0.25">
      <c r="A3" s="485" t="s">
        <v>294</v>
      </c>
      <c r="B3" s="488" t="s">
        <v>145</v>
      </c>
      <c r="C3" s="256" t="s">
        <v>146</v>
      </c>
      <c r="D3" s="257">
        <f>28*3/4</f>
        <v>21</v>
      </c>
      <c r="E3" s="491" t="s">
        <v>147</v>
      </c>
      <c r="F3" s="494">
        <f>SUM(D3:D7)</f>
        <v>39</v>
      </c>
    </row>
    <row r="4" spans="1:6" x14ac:dyDescent="0.25">
      <c r="A4" s="486"/>
      <c r="B4" s="489"/>
      <c r="C4" s="258" t="s">
        <v>148</v>
      </c>
      <c r="D4" s="259">
        <v>5.5</v>
      </c>
      <c r="E4" s="492"/>
      <c r="F4" s="495"/>
    </row>
    <row r="5" spans="1:6" x14ac:dyDescent="0.25">
      <c r="A5" s="486"/>
      <c r="B5" s="489"/>
      <c r="C5" s="260" t="s">
        <v>149</v>
      </c>
      <c r="D5" s="259">
        <f>(0.25*5)+(0.5*5)+(0.75*5)</f>
        <v>7.5</v>
      </c>
      <c r="E5" s="492"/>
      <c r="F5" s="495"/>
    </row>
    <row r="6" spans="1:6" x14ac:dyDescent="0.25">
      <c r="A6" s="486"/>
      <c r="B6" s="489"/>
      <c r="C6" s="260" t="s">
        <v>150</v>
      </c>
      <c r="D6" s="259">
        <f>5</f>
        <v>5</v>
      </c>
      <c r="E6" s="492"/>
      <c r="F6" s="495"/>
    </row>
    <row r="7" spans="1:6" x14ac:dyDescent="0.25">
      <c r="A7" s="487"/>
      <c r="B7" s="490"/>
      <c r="C7" s="260" t="s">
        <v>151</v>
      </c>
      <c r="D7" s="259">
        <v>0</v>
      </c>
      <c r="E7" s="493"/>
      <c r="F7" s="496"/>
    </row>
    <row r="8" spans="1:6" x14ac:dyDescent="0.25">
      <c r="A8" s="261"/>
      <c r="B8" s="262" t="s">
        <v>152</v>
      </c>
      <c r="C8" s="262" t="s">
        <v>153</v>
      </c>
      <c r="D8" s="262" t="s">
        <v>154</v>
      </c>
      <c r="E8" s="262" t="s">
        <v>155</v>
      </c>
      <c r="F8" s="263" t="s">
        <v>156</v>
      </c>
    </row>
    <row r="9" spans="1:6" x14ac:dyDescent="0.25">
      <c r="A9" s="264" t="s">
        <v>157</v>
      </c>
      <c r="B9" s="481" t="s">
        <v>158</v>
      </c>
      <c r="C9" s="482"/>
      <c r="D9" s="482"/>
      <c r="E9" s="482"/>
      <c r="F9" s="483"/>
    </row>
    <row r="10" spans="1:6" x14ac:dyDescent="0.25">
      <c r="A10" s="264" t="s">
        <v>159</v>
      </c>
      <c r="B10" s="265" t="s">
        <v>245</v>
      </c>
      <c r="C10" s="265" t="s">
        <v>245</v>
      </c>
      <c r="D10" s="265" t="s">
        <v>245</v>
      </c>
      <c r="E10" s="265" t="s">
        <v>246</v>
      </c>
      <c r="F10" s="265" t="s">
        <v>245</v>
      </c>
    </row>
    <row r="11" spans="1:6" x14ac:dyDescent="0.25">
      <c r="A11" s="264" t="s">
        <v>160</v>
      </c>
      <c r="B11" s="265" t="s">
        <v>245</v>
      </c>
      <c r="C11" s="265" t="s">
        <v>245</v>
      </c>
      <c r="D11" s="265" t="s">
        <v>245</v>
      </c>
      <c r="E11" s="265" t="s">
        <v>247</v>
      </c>
      <c r="F11" s="265" t="s">
        <v>245</v>
      </c>
    </row>
    <row r="12" spans="1:6" x14ac:dyDescent="0.25">
      <c r="A12" s="264" t="s">
        <v>161</v>
      </c>
      <c r="B12" s="481" t="s">
        <v>162</v>
      </c>
      <c r="C12" s="482"/>
      <c r="D12" s="482"/>
      <c r="E12" s="482"/>
      <c r="F12" s="483"/>
    </row>
    <row r="13" spans="1:6" x14ac:dyDescent="0.25">
      <c r="A13" s="264" t="s">
        <v>163</v>
      </c>
      <c r="B13" s="265" t="s">
        <v>245</v>
      </c>
      <c r="C13" s="265" t="s">
        <v>245</v>
      </c>
      <c r="D13" s="265" t="s">
        <v>245</v>
      </c>
      <c r="E13" s="265" t="s">
        <v>245</v>
      </c>
      <c r="F13" s="265" t="s">
        <v>245</v>
      </c>
    </row>
    <row r="14" spans="1:6" x14ac:dyDescent="0.25">
      <c r="A14" s="264" t="s">
        <v>164</v>
      </c>
      <c r="B14" s="265" t="s">
        <v>245</v>
      </c>
      <c r="C14" s="265" t="s">
        <v>245</v>
      </c>
      <c r="D14" s="265" t="s">
        <v>245</v>
      </c>
      <c r="E14" s="265" t="s">
        <v>245</v>
      </c>
      <c r="F14" s="265" t="s">
        <v>245</v>
      </c>
    </row>
    <row r="15" spans="1:6" x14ac:dyDescent="0.25">
      <c r="A15" s="264" t="s">
        <v>165</v>
      </c>
      <c r="B15" s="481" t="s">
        <v>162</v>
      </c>
      <c r="C15" s="482"/>
      <c r="D15" s="482"/>
      <c r="E15" s="482"/>
      <c r="F15" s="483"/>
    </row>
    <row r="16" spans="1:6" x14ac:dyDescent="0.25">
      <c r="A16" s="264" t="s">
        <v>166</v>
      </c>
      <c r="B16" s="265" t="s">
        <v>245</v>
      </c>
      <c r="C16" s="265" t="s">
        <v>245</v>
      </c>
      <c r="D16" s="265" t="s">
        <v>245</v>
      </c>
      <c r="E16" s="265" t="s">
        <v>245</v>
      </c>
      <c r="F16" s="265" t="s">
        <v>245</v>
      </c>
    </row>
    <row r="17" spans="1:6" x14ac:dyDescent="0.25">
      <c r="A17" s="264" t="s">
        <v>167</v>
      </c>
      <c r="B17" s="265" t="s">
        <v>245</v>
      </c>
      <c r="C17" s="265" t="s">
        <v>245</v>
      </c>
      <c r="D17" s="265" t="s">
        <v>245</v>
      </c>
      <c r="E17" s="265" t="s">
        <v>245</v>
      </c>
      <c r="F17" s="265" t="s">
        <v>245</v>
      </c>
    </row>
    <row r="18" spans="1:6" x14ac:dyDescent="0.25">
      <c r="A18" s="264" t="s">
        <v>168</v>
      </c>
      <c r="B18" s="266" t="s">
        <v>150</v>
      </c>
      <c r="C18" s="266" t="s">
        <v>150</v>
      </c>
      <c r="D18" s="266" t="s">
        <v>112</v>
      </c>
      <c r="E18" s="266" t="s">
        <v>150</v>
      </c>
      <c r="F18" s="265" t="s">
        <v>247</v>
      </c>
    </row>
    <row r="19" spans="1:6" ht="15.75" thickBot="1" x14ac:dyDescent="0.3">
      <c r="A19" s="267" t="s">
        <v>169</v>
      </c>
      <c r="B19" s="265" t="s">
        <v>247</v>
      </c>
      <c r="C19" s="265" t="s">
        <v>247</v>
      </c>
      <c r="D19" s="268" t="s">
        <v>112</v>
      </c>
      <c r="E19" s="265" t="s">
        <v>247</v>
      </c>
      <c r="F19" s="269"/>
    </row>
    <row r="20" spans="1:6" ht="15.75" thickBot="1" x14ac:dyDescent="0.3"/>
    <row r="21" spans="1:6" x14ac:dyDescent="0.25">
      <c r="A21" s="485" t="s">
        <v>295</v>
      </c>
      <c r="B21" s="488" t="s">
        <v>145</v>
      </c>
      <c r="C21" s="256" t="s">
        <v>146</v>
      </c>
      <c r="D21" s="257">
        <f>0*3/4</f>
        <v>0</v>
      </c>
      <c r="E21" s="491" t="s">
        <v>147</v>
      </c>
      <c r="F21" s="494">
        <f>SUM(D21:D25)</f>
        <v>29.5</v>
      </c>
    </row>
    <row r="22" spans="1:6" x14ac:dyDescent="0.25">
      <c r="A22" s="486"/>
      <c r="B22" s="489"/>
      <c r="C22" s="258" t="s">
        <v>148</v>
      </c>
      <c r="D22" s="259">
        <f>D21*0.3</f>
        <v>0</v>
      </c>
      <c r="E22" s="492"/>
      <c r="F22" s="495"/>
    </row>
    <row r="23" spans="1:6" x14ac:dyDescent="0.25">
      <c r="A23" s="486"/>
      <c r="B23" s="489"/>
      <c r="C23" s="260" t="s">
        <v>171</v>
      </c>
      <c r="D23" s="259">
        <f>0.5*3</f>
        <v>1.5</v>
      </c>
      <c r="E23" s="492"/>
      <c r="F23" s="495"/>
    </row>
    <row r="24" spans="1:6" x14ac:dyDescent="0.25">
      <c r="A24" s="486"/>
      <c r="B24" s="489"/>
      <c r="C24" s="260" t="s">
        <v>150</v>
      </c>
      <c r="D24" s="259">
        <f>5*3</f>
        <v>15</v>
      </c>
      <c r="E24" s="492"/>
      <c r="F24" s="495"/>
    </row>
    <row r="25" spans="1:6" x14ac:dyDescent="0.25">
      <c r="A25" s="487"/>
      <c r="B25" s="490"/>
      <c r="C25" s="260" t="s">
        <v>151</v>
      </c>
      <c r="D25" s="259">
        <f>6.5*2</f>
        <v>13</v>
      </c>
      <c r="E25" s="493"/>
      <c r="F25" s="496"/>
    </row>
    <row r="26" spans="1:6" x14ac:dyDescent="0.25">
      <c r="A26" s="261"/>
      <c r="B26" s="262" t="s">
        <v>152</v>
      </c>
      <c r="C26" s="262" t="s">
        <v>153</v>
      </c>
      <c r="D26" s="262" t="s">
        <v>154</v>
      </c>
      <c r="E26" s="262" t="s">
        <v>155</v>
      </c>
      <c r="F26" s="263" t="s">
        <v>156</v>
      </c>
    </row>
    <row r="27" spans="1:6" x14ac:dyDescent="0.25">
      <c r="A27" s="264" t="s">
        <v>172</v>
      </c>
      <c r="B27" s="265" t="s">
        <v>150</v>
      </c>
      <c r="C27" s="498" t="s">
        <v>151</v>
      </c>
      <c r="D27" s="265" t="s">
        <v>150</v>
      </c>
      <c r="E27" s="265" t="s">
        <v>150</v>
      </c>
      <c r="F27" s="501" t="s">
        <v>151</v>
      </c>
    </row>
    <row r="28" spans="1:6" x14ac:dyDescent="0.25">
      <c r="A28" s="264" t="s">
        <v>173</v>
      </c>
      <c r="B28" s="265" t="s">
        <v>150</v>
      </c>
      <c r="C28" s="499"/>
      <c r="D28" s="265" t="s">
        <v>150</v>
      </c>
      <c r="E28" s="265" t="s">
        <v>150</v>
      </c>
      <c r="F28" s="502"/>
    </row>
    <row r="29" spans="1:6" x14ac:dyDescent="0.25">
      <c r="A29" s="264" t="s">
        <v>174</v>
      </c>
      <c r="B29" s="265" t="s">
        <v>150</v>
      </c>
      <c r="C29" s="499"/>
      <c r="D29" s="265" t="s">
        <v>150</v>
      </c>
      <c r="E29" s="265" t="s">
        <v>150</v>
      </c>
      <c r="F29" s="502"/>
    </row>
    <row r="30" spans="1:6" x14ac:dyDescent="0.25">
      <c r="A30" s="264" t="s">
        <v>175</v>
      </c>
      <c r="B30" s="309" t="s">
        <v>176</v>
      </c>
      <c r="C30" s="499"/>
      <c r="D30" s="309" t="s">
        <v>176</v>
      </c>
      <c r="E30" s="309" t="s">
        <v>176</v>
      </c>
      <c r="F30" s="502"/>
    </row>
    <row r="31" spans="1:6" x14ac:dyDescent="0.25">
      <c r="A31" s="264" t="s">
        <v>177</v>
      </c>
      <c r="B31" s="265" t="s">
        <v>150</v>
      </c>
      <c r="C31" s="499"/>
      <c r="D31" s="265" t="s">
        <v>150</v>
      </c>
      <c r="E31" s="265" t="s">
        <v>150</v>
      </c>
      <c r="F31" s="502"/>
    </row>
    <row r="32" spans="1:6" x14ac:dyDescent="0.25">
      <c r="A32" s="264" t="s">
        <v>178</v>
      </c>
      <c r="B32" s="265" t="s">
        <v>150</v>
      </c>
      <c r="C32" s="499"/>
      <c r="D32" s="265" t="s">
        <v>150</v>
      </c>
      <c r="E32" s="265" t="s">
        <v>150</v>
      </c>
      <c r="F32" s="502"/>
    </row>
    <row r="33" spans="1:6" x14ac:dyDescent="0.25">
      <c r="A33" s="264" t="s">
        <v>179</v>
      </c>
      <c r="B33" s="270"/>
      <c r="C33" s="499"/>
      <c r="D33" s="270"/>
      <c r="E33" s="270"/>
      <c r="F33" s="502"/>
    </row>
    <row r="34" spans="1:6" ht="15.75" thickBot="1" x14ac:dyDescent="0.3">
      <c r="A34" s="267" t="s">
        <v>180</v>
      </c>
      <c r="B34" s="271"/>
      <c r="C34" s="500"/>
      <c r="D34" s="271"/>
      <c r="E34" s="271"/>
      <c r="F34" s="503"/>
    </row>
    <row r="36" spans="1:6" x14ac:dyDescent="0.25">
      <c r="A36" s="272" t="s">
        <v>181</v>
      </c>
      <c r="B36" s="497" t="s">
        <v>182</v>
      </c>
      <c r="C36" s="497"/>
      <c r="D36" s="497"/>
      <c r="E36" s="497"/>
      <c r="F36" s="497"/>
    </row>
    <row r="37" spans="1:6" x14ac:dyDescent="0.25">
      <c r="A37" s="273" t="s">
        <v>183</v>
      </c>
      <c r="B37" s="504" t="s">
        <v>184</v>
      </c>
      <c r="C37" s="504"/>
      <c r="D37" s="504"/>
      <c r="E37" s="504"/>
      <c r="F37" s="504"/>
    </row>
    <row r="38" spans="1:6" ht="30" x14ac:dyDescent="0.25">
      <c r="A38" s="273" t="s">
        <v>185</v>
      </c>
      <c r="B38" s="505" t="s">
        <v>186</v>
      </c>
      <c r="C38" s="505"/>
      <c r="D38" s="505"/>
      <c r="E38" s="505"/>
      <c r="F38" s="505"/>
    </row>
    <row r="39" spans="1:6" x14ac:dyDescent="0.25">
      <c r="A39" s="273" t="s">
        <v>187</v>
      </c>
      <c r="B39" s="504" t="s">
        <v>296</v>
      </c>
      <c r="C39" s="504"/>
      <c r="D39" s="504"/>
      <c r="E39" s="504"/>
      <c r="F39" s="504"/>
    </row>
    <row r="40" spans="1:6" x14ac:dyDescent="0.25">
      <c r="A40" s="273" t="s">
        <v>189</v>
      </c>
      <c r="B40" s="504" t="s">
        <v>190</v>
      </c>
      <c r="C40" s="504"/>
      <c r="D40" s="504"/>
      <c r="E40" s="504"/>
      <c r="F40" s="504"/>
    </row>
    <row r="41" spans="1:6" x14ac:dyDescent="0.25">
      <c r="A41" s="273" t="s">
        <v>56</v>
      </c>
      <c r="B41" s="504" t="s">
        <v>191</v>
      </c>
      <c r="C41" s="504"/>
      <c r="D41" s="504"/>
      <c r="E41" s="504"/>
      <c r="F41" s="504"/>
    </row>
    <row r="42" spans="1:6" x14ac:dyDescent="0.25">
      <c r="A42" s="273" t="s">
        <v>112</v>
      </c>
      <c r="B42" s="504" t="s">
        <v>192</v>
      </c>
      <c r="C42" s="504"/>
      <c r="D42" s="504"/>
      <c r="E42" s="504"/>
      <c r="F42" s="504"/>
    </row>
    <row r="43" spans="1:6" x14ac:dyDescent="0.25">
      <c r="A43" s="273" t="s">
        <v>193</v>
      </c>
      <c r="B43" s="504" t="s">
        <v>194</v>
      </c>
      <c r="C43" s="504"/>
      <c r="D43" s="504"/>
      <c r="E43" s="504"/>
      <c r="F43" s="504"/>
    </row>
    <row r="44" spans="1:6" x14ac:dyDescent="0.25">
      <c r="B44" s="506"/>
      <c r="C44" s="506"/>
      <c r="D44" s="506"/>
      <c r="E44" s="506"/>
      <c r="F44" s="506"/>
    </row>
    <row r="46" spans="1:6" x14ac:dyDescent="0.25">
      <c r="A46" s="272" t="s">
        <v>195</v>
      </c>
      <c r="B46" s="497" t="s">
        <v>182</v>
      </c>
      <c r="C46" s="497"/>
      <c r="D46" s="497"/>
      <c r="E46" s="497"/>
      <c r="F46" s="497"/>
    </row>
    <row r="47" spans="1:6" ht="30" x14ac:dyDescent="0.25">
      <c r="A47" s="273" t="s">
        <v>196</v>
      </c>
      <c r="B47" s="504" t="s">
        <v>197</v>
      </c>
      <c r="C47" s="504"/>
      <c r="D47" s="504"/>
      <c r="E47" s="504"/>
      <c r="F47" s="504"/>
    </row>
    <row r="48" spans="1:6" x14ac:dyDescent="0.25">
      <c r="A48" s="273" t="s">
        <v>198</v>
      </c>
      <c r="B48" s="504" t="s">
        <v>199</v>
      </c>
      <c r="C48" s="504"/>
      <c r="D48" s="504"/>
      <c r="E48" s="504"/>
      <c r="F48" s="504"/>
    </row>
    <row r="49" spans="1:6" x14ac:dyDescent="0.25">
      <c r="A49" s="273" t="s">
        <v>200</v>
      </c>
      <c r="B49" s="504" t="s">
        <v>201</v>
      </c>
      <c r="C49" s="504"/>
      <c r="D49" s="504"/>
      <c r="E49" s="504"/>
      <c r="F49" s="504"/>
    </row>
    <row r="50" spans="1:6" x14ac:dyDescent="0.25">
      <c r="A50" s="273" t="s">
        <v>202</v>
      </c>
      <c r="B50" s="504" t="s">
        <v>203</v>
      </c>
      <c r="C50" s="504"/>
      <c r="D50" s="504"/>
      <c r="E50" s="504"/>
      <c r="F50" s="504"/>
    </row>
    <row r="53" spans="1:6" x14ac:dyDescent="0.25">
      <c r="A53" s="272" t="s">
        <v>204</v>
      </c>
    </row>
    <row r="54" spans="1:6" x14ac:dyDescent="0.25">
      <c r="A54" s="504" t="s">
        <v>205</v>
      </c>
      <c r="B54" s="504"/>
      <c r="C54" s="504"/>
      <c r="D54" s="504"/>
      <c r="E54" s="504"/>
      <c r="F54" s="504"/>
    </row>
    <row r="55" spans="1:6" x14ac:dyDescent="0.25">
      <c r="A55" s="504" t="s">
        <v>297</v>
      </c>
      <c r="B55" s="504"/>
      <c r="C55" s="504"/>
      <c r="D55" s="504"/>
      <c r="E55" s="504"/>
      <c r="F55" s="504"/>
    </row>
    <row r="56" spans="1:6" x14ac:dyDescent="0.25">
      <c r="A56" s="504" t="s">
        <v>298</v>
      </c>
      <c r="B56" s="504"/>
      <c r="C56" s="504"/>
      <c r="D56" s="504"/>
      <c r="E56" s="504"/>
      <c r="F56" s="504"/>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3064-0A9C-43F3-BF9C-8F5C10BB0DF5}">
  <sheetPr>
    <tabColor theme="5" tint="0.59999389629810485"/>
  </sheetPr>
  <dimension ref="A1:F56"/>
  <sheetViews>
    <sheetView workbookViewId="0">
      <selection activeCell="F63" sqref="F63"/>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7729-C111-451E-8F53-4609636FB59E}">
  <sheetPr>
    <tabColor theme="5" tint="0.39997558519241921"/>
    <pageSetUpPr fitToPage="1"/>
  </sheetPr>
  <dimension ref="A1:Y76"/>
  <sheetViews>
    <sheetView topLeftCell="A21" zoomScale="130" zoomScaleNormal="130" workbookViewId="0">
      <selection activeCell="K53" sqref="K53"/>
    </sheetView>
  </sheetViews>
  <sheetFormatPr defaultColWidth="9.140625" defaultRowHeight="15" x14ac:dyDescent="0.25"/>
  <cols>
    <col min="1" max="2" width="3.7109375" customWidth="1"/>
    <col min="3" max="3" width="17.7109375" customWidth="1"/>
    <col min="4" max="6" width="3.7109375" customWidth="1"/>
    <col min="7" max="7" width="17.7109375" customWidth="1"/>
    <col min="8" max="10" width="3.7109375" customWidth="1"/>
    <col min="11" max="11" width="17.7109375" customWidth="1"/>
    <col min="12" max="14" width="3.7109375" customWidth="1"/>
    <col min="15" max="15" width="17.7109375" customWidth="1"/>
    <col min="16" max="18" width="3.7109375" customWidth="1"/>
    <col min="19" max="19" width="17.7109375" customWidth="1"/>
    <col min="20" max="22" width="3.7109375" customWidth="1"/>
    <col min="23" max="23" width="17.7109375" customWidth="1"/>
    <col min="24" max="24" width="3.7109375" customWidth="1"/>
    <col min="25" max="25" width="4.5703125" customWidth="1"/>
  </cols>
  <sheetData>
    <row r="1" spans="1:24" ht="15.75" x14ac:dyDescent="0.3">
      <c r="A1" s="507" t="s">
        <v>87</v>
      </c>
      <c r="B1" s="508"/>
      <c r="C1" s="508"/>
      <c r="D1" s="509" t="s">
        <v>375</v>
      </c>
      <c r="E1" s="510"/>
      <c r="F1" s="510"/>
      <c r="G1" s="511"/>
    </row>
    <row r="3" spans="1:24" ht="15.75" x14ac:dyDescent="0.3">
      <c r="A3" s="507" t="s">
        <v>208</v>
      </c>
      <c r="B3" s="508"/>
      <c r="C3" s="508"/>
      <c r="D3" s="274"/>
      <c r="E3" s="274"/>
      <c r="F3" s="274"/>
      <c r="G3" s="274"/>
      <c r="H3" s="274"/>
      <c r="I3" s="274"/>
      <c r="J3" s="274"/>
      <c r="K3" s="274"/>
      <c r="L3" s="274"/>
      <c r="M3" s="274"/>
      <c r="N3" s="274"/>
      <c r="O3" s="274"/>
      <c r="P3" s="274"/>
      <c r="Q3" s="274"/>
      <c r="R3" s="274"/>
      <c r="S3" s="274"/>
      <c r="T3" s="274"/>
      <c r="U3" s="274"/>
      <c r="V3" s="274"/>
      <c r="W3" s="274"/>
      <c r="X3" s="274"/>
    </row>
    <row r="4" spans="1:24" x14ac:dyDescent="0.25">
      <c r="A4" s="274"/>
      <c r="B4" s="274"/>
      <c r="C4" s="274"/>
      <c r="D4" s="274"/>
      <c r="E4" s="274"/>
      <c r="F4" s="274"/>
      <c r="G4" s="274"/>
      <c r="H4" s="274"/>
      <c r="I4" s="274"/>
      <c r="J4" s="274"/>
      <c r="K4" s="274"/>
      <c r="L4" s="274"/>
      <c r="M4" s="274"/>
      <c r="N4" s="274"/>
      <c r="O4" s="274"/>
      <c r="P4" s="274"/>
      <c r="Q4" s="274"/>
      <c r="R4" s="274"/>
      <c r="S4" s="274"/>
      <c r="T4" s="274"/>
      <c r="U4" s="274"/>
      <c r="V4" s="274"/>
      <c r="W4" s="274"/>
      <c r="X4" s="274"/>
    </row>
    <row r="5" spans="1:24" x14ac:dyDescent="0.25">
      <c r="A5" s="512" t="s">
        <v>209</v>
      </c>
      <c r="B5" s="513"/>
      <c r="C5" s="513"/>
      <c r="D5" s="514"/>
      <c r="E5" s="515" t="s">
        <v>210</v>
      </c>
      <c r="F5" s="513"/>
      <c r="G5" s="513"/>
      <c r="H5" s="514"/>
      <c r="I5" s="515" t="s">
        <v>211</v>
      </c>
      <c r="J5" s="513"/>
      <c r="K5" s="513"/>
      <c r="L5" s="514"/>
      <c r="M5" s="515" t="s">
        <v>212</v>
      </c>
      <c r="N5" s="513"/>
      <c r="O5" s="513"/>
      <c r="P5" s="514"/>
      <c r="Q5" s="515" t="s">
        <v>213</v>
      </c>
      <c r="R5" s="513"/>
      <c r="S5" s="513"/>
      <c r="T5" s="514"/>
      <c r="U5" s="515" t="s">
        <v>214</v>
      </c>
      <c r="V5" s="513"/>
      <c r="W5" s="513"/>
      <c r="X5" s="513"/>
    </row>
    <row r="6" spans="1:24" x14ac:dyDescent="0.25">
      <c r="A6" s="275">
        <v>2</v>
      </c>
      <c r="B6" s="276">
        <v>44774</v>
      </c>
      <c r="C6" s="277" t="s">
        <v>11</v>
      </c>
      <c r="D6" s="278">
        <v>31</v>
      </c>
      <c r="E6" s="279">
        <v>5</v>
      </c>
      <c r="F6" s="280">
        <v>44805</v>
      </c>
      <c r="G6" s="281" t="s">
        <v>215</v>
      </c>
      <c r="H6" s="282" t="s">
        <v>215</v>
      </c>
      <c r="I6" s="283">
        <v>7</v>
      </c>
      <c r="J6" s="284">
        <v>44835</v>
      </c>
      <c r="K6" s="285" t="s">
        <v>215</v>
      </c>
      <c r="L6" s="286" t="s">
        <v>215</v>
      </c>
      <c r="M6" s="287">
        <v>3</v>
      </c>
      <c r="N6" s="280">
        <v>44866</v>
      </c>
      <c r="O6" s="281" t="s">
        <v>384</v>
      </c>
      <c r="P6" s="282" t="s">
        <v>215</v>
      </c>
      <c r="Q6" s="287">
        <v>5</v>
      </c>
      <c r="R6" s="280">
        <v>44896</v>
      </c>
      <c r="S6" s="281" t="s">
        <v>215</v>
      </c>
      <c r="T6" s="282" t="s">
        <v>215</v>
      </c>
      <c r="U6" s="283">
        <v>1</v>
      </c>
      <c r="V6" s="284">
        <v>44927</v>
      </c>
      <c r="W6" s="285" t="s">
        <v>216</v>
      </c>
      <c r="X6" s="286" t="s">
        <v>215</v>
      </c>
    </row>
    <row r="7" spans="1:24" x14ac:dyDescent="0.25">
      <c r="A7" s="275">
        <v>3</v>
      </c>
      <c r="B7" s="276">
        <v>44775</v>
      </c>
      <c r="C7" s="277" t="s">
        <v>11</v>
      </c>
      <c r="D7" s="288" t="s">
        <v>215</v>
      </c>
      <c r="E7" s="279">
        <v>6</v>
      </c>
      <c r="F7" s="280">
        <v>44806</v>
      </c>
      <c r="G7" s="281" t="s">
        <v>215</v>
      </c>
      <c r="H7" s="282" t="s">
        <v>215</v>
      </c>
      <c r="I7" s="283">
        <v>1</v>
      </c>
      <c r="J7" s="284">
        <v>44836</v>
      </c>
      <c r="K7" s="285" t="s">
        <v>215</v>
      </c>
      <c r="L7" s="286" t="s">
        <v>215</v>
      </c>
      <c r="M7" s="287">
        <v>4</v>
      </c>
      <c r="N7" s="280">
        <v>44867</v>
      </c>
      <c r="O7" s="281" t="s">
        <v>215</v>
      </c>
      <c r="P7" s="282" t="s">
        <v>215</v>
      </c>
      <c r="Q7" s="287">
        <v>6</v>
      </c>
      <c r="R7" s="280">
        <v>44897</v>
      </c>
      <c r="S7" s="281" t="s">
        <v>215</v>
      </c>
      <c r="T7" s="282" t="s">
        <v>215</v>
      </c>
      <c r="U7" s="289">
        <v>2</v>
      </c>
      <c r="V7" s="290">
        <v>44928</v>
      </c>
      <c r="W7" s="291" t="s">
        <v>217</v>
      </c>
      <c r="X7" s="292">
        <v>1</v>
      </c>
    </row>
    <row r="8" spans="1:24" x14ac:dyDescent="0.25">
      <c r="A8" s="293">
        <v>4</v>
      </c>
      <c r="B8" s="290">
        <v>44776</v>
      </c>
      <c r="C8" s="291" t="s">
        <v>356</v>
      </c>
      <c r="D8" s="294" t="s">
        <v>215</v>
      </c>
      <c r="E8" s="295">
        <v>7</v>
      </c>
      <c r="F8" s="284">
        <v>44807</v>
      </c>
      <c r="G8" s="285" t="s">
        <v>215</v>
      </c>
      <c r="H8" s="286" t="s">
        <v>215</v>
      </c>
      <c r="I8" s="289">
        <v>2</v>
      </c>
      <c r="J8" s="290">
        <v>44837</v>
      </c>
      <c r="K8" s="291" t="s">
        <v>215</v>
      </c>
      <c r="L8" s="292">
        <v>40</v>
      </c>
      <c r="M8" s="287">
        <v>5</v>
      </c>
      <c r="N8" s="280">
        <v>44868</v>
      </c>
      <c r="O8" s="281" t="s">
        <v>215</v>
      </c>
      <c r="P8" s="282" t="s">
        <v>215</v>
      </c>
      <c r="Q8" s="283">
        <v>7</v>
      </c>
      <c r="R8" s="284">
        <v>44898</v>
      </c>
      <c r="S8" s="285" t="s">
        <v>215</v>
      </c>
      <c r="T8" s="286" t="s">
        <v>215</v>
      </c>
      <c r="U8" s="287">
        <v>3</v>
      </c>
      <c r="V8" s="280">
        <v>44929</v>
      </c>
      <c r="W8" s="281"/>
      <c r="X8" s="282" t="s">
        <v>215</v>
      </c>
    </row>
    <row r="9" spans="1:24" x14ac:dyDescent="0.25">
      <c r="A9" s="293">
        <v>5</v>
      </c>
      <c r="B9" s="290">
        <v>44777</v>
      </c>
      <c r="C9" s="291" t="s">
        <v>356</v>
      </c>
      <c r="D9" s="294" t="s">
        <v>215</v>
      </c>
      <c r="E9" s="295">
        <v>1</v>
      </c>
      <c r="F9" s="284">
        <v>44808</v>
      </c>
      <c r="G9" s="285" t="s">
        <v>215</v>
      </c>
      <c r="H9" s="286" t="s">
        <v>215</v>
      </c>
      <c r="I9" s="287">
        <v>3</v>
      </c>
      <c r="J9" s="280">
        <v>44838</v>
      </c>
      <c r="K9" s="281" t="s">
        <v>215</v>
      </c>
      <c r="L9" s="282" t="s">
        <v>215</v>
      </c>
      <c r="M9" s="287">
        <v>6</v>
      </c>
      <c r="N9" s="280">
        <v>44869</v>
      </c>
      <c r="O9" s="281" t="s">
        <v>215</v>
      </c>
      <c r="P9" s="282" t="s">
        <v>215</v>
      </c>
      <c r="Q9" s="283">
        <v>1</v>
      </c>
      <c r="R9" s="284">
        <v>44899</v>
      </c>
      <c r="S9" s="285" t="s">
        <v>215</v>
      </c>
      <c r="T9" s="286" t="s">
        <v>215</v>
      </c>
      <c r="U9" s="287">
        <v>4</v>
      </c>
      <c r="V9" s="280">
        <v>44930</v>
      </c>
      <c r="W9" s="281" t="s">
        <v>215</v>
      </c>
      <c r="X9" s="282" t="s">
        <v>215</v>
      </c>
    </row>
    <row r="10" spans="1:24" x14ac:dyDescent="0.25">
      <c r="A10" s="279">
        <v>6</v>
      </c>
      <c r="B10" s="280">
        <v>44778</v>
      </c>
      <c r="C10" s="291" t="s">
        <v>356</v>
      </c>
      <c r="D10" s="296" t="s">
        <v>215</v>
      </c>
      <c r="E10" s="293">
        <v>2</v>
      </c>
      <c r="F10" s="290">
        <v>44809</v>
      </c>
      <c r="G10" s="291"/>
      <c r="H10" s="292">
        <v>36</v>
      </c>
      <c r="I10" s="287">
        <v>4</v>
      </c>
      <c r="J10" s="280">
        <v>44839</v>
      </c>
      <c r="K10" s="281" t="s">
        <v>215</v>
      </c>
      <c r="L10" s="282" t="s">
        <v>215</v>
      </c>
      <c r="M10" s="283">
        <v>7</v>
      </c>
      <c r="N10" s="284">
        <v>44870</v>
      </c>
      <c r="O10" s="285" t="s">
        <v>215</v>
      </c>
      <c r="P10" s="286" t="s">
        <v>215</v>
      </c>
      <c r="Q10" s="289">
        <v>2</v>
      </c>
      <c r="R10" s="290">
        <v>44900</v>
      </c>
      <c r="S10" s="291" t="s">
        <v>215</v>
      </c>
      <c r="T10" s="292">
        <v>49</v>
      </c>
      <c r="U10" s="287">
        <v>5</v>
      </c>
      <c r="V10" s="280">
        <v>44931</v>
      </c>
      <c r="W10" s="281" t="s">
        <v>215</v>
      </c>
      <c r="X10" s="282" t="s">
        <v>215</v>
      </c>
    </row>
    <row r="11" spans="1:24" x14ac:dyDescent="0.25">
      <c r="A11" s="295">
        <v>7</v>
      </c>
      <c r="B11" s="284">
        <v>44779</v>
      </c>
      <c r="C11" s="285" t="s">
        <v>215</v>
      </c>
      <c r="D11" s="297" t="s">
        <v>215</v>
      </c>
      <c r="E11" s="279">
        <v>3</v>
      </c>
      <c r="F11" s="280">
        <v>44810</v>
      </c>
      <c r="G11" s="281"/>
      <c r="H11" s="282" t="s">
        <v>215</v>
      </c>
      <c r="I11" s="287">
        <v>5</v>
      </c>
      <c r="J11" s="280">
        <v>44840</v>
      </c>
      <c r="K11" s="281" t="s">
        <v>215</v>
      </c>
      <c r="L11" s="282" t="s">
        <v>215</v>
      </c>
      <c r="M11" s="283">
        <v>1</v>
      </c>
      <c r="N11" s="284">
        <v>44871</v>
      </c>
      <c r="O11" s="285" t="s">
        <v>215</v>
      </c>
      <c r="P11" s="286" t="s">
        <v>215</v>
      </c>
      <c r="Q11" s="287">
        <v>3</v>
      </c>
      <c r="R11" s="280">
        <v>44901</v>
      </c>
      <c r="S11" s="281" t="s">
        <v>215</v>
      </c>
      <c r="T11" s="282" t="s">
        <v>215</v>
      </c>
      <c r="U11" s="287">
        <v>6</v>
      </c>
      <c r="V11" s="280">
        <v>44932</v>
      </c>
      <c r="W11" s="281" t="s">
        <v>215</v>
      </c>
      <c r="X11" s="282" t="s">
        <v>215</v>
      </c>
    </row>
    <row r="12" spans="1:24" x14ac:dyDescent="0.25">
      <c r="A12" s="295">
        <v>1</v>
      </c>
      <c r="B12" s="284">
        <v>44780</v>
      </c>
      <c r="C12" s="285" t="s">
        <v>215</v>
      </c>
      <c r="D12" s="297" t="s">
        <v>215</v>
      </c>
      <c r="E12" s="279">
        <v>4</v>
      </c>
      <c r="F12" s="280">
        <v>44811</v>
      </c>
      <c r="G12" s="281"/>
      <c r="H12" s="282" t="s">
        <v>215</v>
      </c>
      <c r="I12" s="287">
        <v>6</v>
      </c>
      <c r="J12" s="280">
        <v>44841</v>
      </c>
      <c r="K12" s="281" t="s">
        <v>215</v>
      </c>
      <c r="L12" s="282" t="s">
        <v>215</v>
      </c>
      <c r="M12" s="289">
        <v>2</v>
      </c>
      <c r="N12" s="290">
        <v>44872</v>
      </c>
      <c r="O12" s="291" t="s">
        <v>215</v>
      </c>
      <c r="P12" s="292">
        <v>45</v>
      </c>
      <c r="Q12" s="287">
        <v>4</v>
      </c>
      <c r="R12" s="280">
        <v>44902</v>
      </c>
      <c r="S12" s="281" t="s">
        <v>215</v>
      </c>
      <c r="T12" s="282" t="s">
        <v>215</v>
      </c>
      <c r="U12" s="283">
        <v>7</v>
      </c>
      <c r="V12" s="284">
        <v>44933</v>
      </c>
      <c r="W12" s="285" t="s">
        <v>215</v>
      </c>
      <c r="X12" s="286" t="s">
        <v>215</v>
      </c>
    </row>
    <row r="13" spans="1:24" x14ac:dyDescent="0.25">
      <c r="A13" s="293">
        <v>2</v>
      </c>
      <c r="B13" s="290">
        <v>44781</v>
      </c>
      <c r="C13" s="291" t="s">
        <v>356</v>
      </c>
      <c r="D13" s="296">
        <v>32</v>
      </c>
      <c r="E13" s="279">
        <v>5</v>
      </c>
      <c r="F13" s="280">
        <v>44812</v>
      </c>
      <c r="G13" s="281"/>
      <c r="H13" s="282" t="s">
        <v>215</v>
      </c>
      <c r="I13" s="283">
        <v>7</v>
      </c>
      <c r="J13" s="284">
        <v>44842</v>
      </c>
      <c r="K13" s="285" t="s">
        <v>215</v>
      </c>
      <c r="L13" s="286" t="s">
        <v>215</v>
      </c>
      <c r="M13" s="287">
        <v>3</v>
      </c>
      <c r="N13" s="280">
        <v>44873</v>
      </c>
      <c r="O13" s="281" t="s">
        <v>215</v>
      </c>
      <c r="P13" s="282" t="s">
        <v>215</v>
      </c>
      <c r="Q13" s="287">
        <v>5</v>
      </c>
      <c r="R13" s="280">
        <v>44903</v>
      </c>
      <c r="S13" s="281" t="s">
        <v>215</v>
      </c>
      <c r="T13" s="282" t="s">
        <v>215</v>
      </c>
      <c r="U13" s="283">
        <v>1</v>
      </c>
      <c r="V13" s="284">
        <v>44934</v>
      </c>
      <c r="W13" s="285" t="s">
        <v>215</v>
      </c>
      <c r="X13" s="286" t="s">
        <v>215</v>
      </c>
    </row>
    <row r="14" spans="1:24" x14ac:dyDescent="0.25">
      <c r="A14" s="279">
        <v>3</v>
      </c>
      <c r="B14" s="280">
        <v>44782</v>
      </c>
      <c r="C14" s="281" t="s">
        <v>379</v>
      </c>
      <c r="D14" s="296"/>
      <c r="E14" s="279">
        <v>6</v>
      </c>
      <c r="F14" s="280">
        <v>44813</v>
      </c>
      <c r="G14" s="281"/>
      <c r="H14" s="282" t="s">
        <v>215</v>
      </c>
      <c r="I14" s="283">
        <v>1</v>
      </c>
      <c r="J14" s="284">
        <v>44843</v>
      </c>
      <c r="K14" s="285" t="s">
        <v>215</v>
      </c>
      <c r="L14" s="286" t="s">
        <v>215</v>
      </c>
      <c r="M14" s="287">
        <v>4</v>
      </c>
      <c r="N14" s="280">
        <v>44874</v>
      </c>
      <c r="O14" s="281" t="s">
        <v>215</v>
      </c>
      <c r="P14" s="282" t="s">
        <v>215</v>
      </c>
      <c r="Q14" s="287">
        <v>6</v>
      </c>
      <c r="R14" s="280">
        <v>44904</v>
      </c>
      <c r="S14" s="281" t="s">
        <v>215</v>
      </c>
      <c r="T14" s="282" t="s">
        <v>215</v>
      </c>
      <c r="U14" s="289">
        <v>2</v>
      </c>
      <c r="V14" s="290">
        <v>44935</v>
      </c>
      <c r="W14" s="291" t="s">
        <v>215</v>
      </c>
      <c r="X14" s="292">
        <v>2</v>
      </c>
    </row>
    <row r="15" spans="1:24" x14ac:dyDescent="0.25">
      <c r="A15" s="279">
        <v>4</v>
      </c>
      <c r="B15" s="280">
        <v>44783</v>
      </c>
      <c r="C15" s="281" t="s">
        <v>215</v>
      </c>
      <c r="D15" s="296" t="s">
        <v>215</v>
      </c>
      <c r="E15" s="295">
        <v>7</v>
      </c>
      <c r="F15" s="284">
        <v>44814</v>
      </c>
      <c r="G15" s="285"/>
      <c r="H15" s="286" t="s">
        <v>215</v>
      </c>
      <c r="I15" s="289">
        <v>2</v>
      </c>
      <c r="J15" s="290">
        <v>44844</v>
      </c>
      <c r="K15" s="291" t="s">
        <v>215</v>
      </c>
      <c r="L15" s="292">
        <v>41</v>
      </c>
      <c r="M15" s="287">
        <v>5</v>
      </c>
      <c r="N15" s="280">
        <v>44875</v>
      </c>
      <c r="O15" s="281" t="s">
        <v>215</v>
      </c>
      <c r="P15" s="282" t="s">
        <v>215</v>
      </c>
      <c r="Q15" s="283">
        <v>7</v>
      </c>
      <c r="R15" s="284">
        <v>44905</v>
      </c>
      <c r="S15" s="285" t="s">
        <v>215</v>
      </c>
      <c r="T15" s="286" t="s">
        <v>215</v>
      </c>
      <c r="U15" s="287">
        <v>3</v>
      </c>
      <c r="V15" s="280">
        <v>44936</v>
      </c>
      <c r="W15" s="281" t="s">
        <v>215</v>
      </c>
      <c r="X15" s="282" t="s">
        <v>215</v>
      </c>
    </row>
    <row r="16" spans="1:24" x14ac:dyDescent="0.25">
      <c r="A16" s="279">
        <v>5</v>
      </c>
      <c r="B16" s="280">
        <v>44784</v>
      </c>
      <c r="C16" s="281" t="s">
        <v>215</v>
      </c>
      <c r="D16" s="296" t="s">
        <v>215</v>
      </c>
      <c r="E16" s="295">
        <v>1</v>
      </c>
      <c r="F16" s="284">
        <v>44815</v>
      </c>
      <c r="G16" s="285" t="s">
        <v>215</v>
      </c>
      <c r="H16" s="286" t="s">
        <v>215</v>
      </c>
      <c r="I16" s="287">
        <v>3</v>
      </c>
      <c r="J16" s="280">
        <v>44845</v>
      </c>
      <c r="K16" s="281" t="s">
        <v>215</v>
      </c>
      <c r="L16" s="282" t="s">
        <v>215</v>
      </c>
      <c r="M16" s="287">
        <v>6</v>
      </c>
      <c r="N16" s="280">
        <v>44876</v>
      </c>
      <c r="O16" s="281" t="s">
        <v>215</v>
      </c>
      <c r="P16" s="282" t="s">
        <v>215</v>
      </c>
      <c r="Q16" s="283">
        <v>1</v>
      </c>
      <c r="R16" s="284">
        <v>44906</v>
      </c>
      <c r="S16" s="285" t="s">
        <v>215</v>
      </c>
      <c r="T16" s="286" t="s">
        <v>215</v>
      </c>
      <c r="U16" s="287">
        <v>4</v>
      </c>
      <c r="V16" s="280">
        <v>44937</v>
      </c>
      <c r="W16" s="281" t="s">
        <v>215</v>
      </c>
      <c r="X16" s="282" t="s">
        <v>215</v>
      </c>
    </row>
    <row r="17" spans="1:24" x14ac:dyDescent="0.25">
      <c r="A17" s="279">
        <v>6</v>
      </c>
      <c r="B17" s="280">
        <v>44785</v>
      </c>
      <c r="C17" s="281"/>
      <c r="D17" s="296" t="s">
        <v>215</v>
      </c>
      <c r="E17" s="293">
        <v>2</v>
      </c>
      <c r="F17" s="290">
        <v>44816</v>
      </c>
      <c r="G17" s="291" t="s">
        <v>215</v>
      </c>
      <c r="H17" s="292">
        <v>37</v>
      </c>
      <c r="I17" s="287">
        <v>4</v>
      </c>
      <c r="J17" s="280">
        <v>44846</v>
      </c>
      <c r="K17" s="281" t="s">
        <v>215</v>
      </c>
      <c r="L17" s="282" t="s">
        <v>215</v>
      </c>
      <c r="M17" s="283">
        <v>7</v>
      </c>
      <c r="N17" s="284">
        <v>44877</v>
      </c>
      <c r="O17" s="285" t="s">
        <v>215</v>
      </c>
      <c r="P17" s="286" t="s">
        <v>215</v>
      </c>
      <c r="Q17" s="289">
        <v>2</v>
      </c>
      <c r="R17" s="290">
        <v>44907</v>
      </c>
      <c r="S17" s="291" t="s">
        <v>215</v>
      </c>
      <c r="T17" s="292">
        <v>50</v>
      </c>
      <c r="U17" s="287">
        <v>5</v>
      </c>
      <c r="V17" s="280">
        <v>44938</v>
      </c>
      <c r="W17" s="281" t="s">
        <v>215</v>
      </c>
      <c r="X17" s="282" t="s">
        <v>215</v>
      </c>
    </row>
    <row r="18" spans="1:24" x14ac:dyDescent="0.25">
      <c r="A18" s="295">
        <v>7</v>
      </c>
      <c r="B18" s="284">
        <v>44786</v>
      </c>
      <c r="C18" s="285" t="s">
        <v>215</v>
      </c>
      <c r="D18" s="297" t="s">
        <v>215</v>
      </c>
      <c r="E18" s="279">
        <v>3</v>
      </c>
      <c r="F18" s="280">
        <v>44817</v>
      </c>
      <c r="G18" s="281" t="s">
        <v>215</v>
      </c>
      <c r="H18" s="282" t="s">
        <v>215</v>
      </c>
      <c r="I18" s="287">
        <v>5</v>
      </c>
      <c r="J18" s="280">
        <v>44847</v>
      </c>
      <c r="K18" s="281" t="s">
        <v>215</v>
      </c>
      <c r="L18" s="282" t="s">
        <v>215</v>
      </c>
      <c r="M18" s="283">
        <v>1</v>
      </c>
      <c r="N18" s="284">
        <v>44878</v>
      </c>
      <c r="O18" s="285" t="s">
        <v>215</v>
      </c>
      <c r="P18" s="286" t="s">
        <v>215</v>
      </c>
      <c r="Q18" s="287">
        <v>3</v>
      </c>
      <c r="R18" s="280">
        <v>44908</v>
      </c>
      <c r="S18" s="281" t="s">
        <v>215</v>
      </c>
      <c r="T18" s="282" t="s">
        <v>215</v>
      </c>
      <c r="U18" s="287">
        <v>6</v>
      </c>
      <c r="V18" s="280">
        <v>44939</v>
      </c>
      <c r="W18" s="281" t="s">
        <v>215</v>
      </c>
      <c r="X18" s="282" t="s">
        <v>215</v>
      </c>
    </row>
    <row r="19" spans="1:24" x14ac:dyDescent="0.25">
      <c r="A19" s="295">
        <v>1</v>
      </c>
      <c r="B19" s="284">
        <v>44787</v>
      </c>
      <c r="C19" s="285" t="s">
        <v>215</v>
      </c>
      <c r="D19" s="297" t="s">
        <v>215</v>
      </c>
      <c r="E19" s="279">
        <v>4</v>
      </c>
      <c r="F19" s="280">
        <v>44818</v>
      </c>
      <c r="G19" s="281" t="s">
        <v>215</v>
      </c>
      <c r="H19" s="282" t="s">
        <v>215</v>
      </c>
      <c r="I19" s="287">
        <v>6</v>
      </c>
      <c r="J19" s="280">
        <v>44848</v>
      </c>
      <c r="K19" s="281" t="s">
        <v>378</v>
      </c>
      <c r="L19" s="282" t="s">
        <v>215</v>
      </c>
      <c r="M19" s="289">
        <v>2</v>
      </c>
      <c r="N19" s="290">
        <v>44879</v>
      </c>
      <c r="O19" s="291" t="s">
        <v>215</v>
      </c>
      <c r="P19" s="292">
        <v>46</v>
      </c>
      <c r="Q19" s="287">
        <v>4</v>
      </c>
      <c r="R19" s="280">
        <v>44909</v>
      </c>
      <c r="S19" s="281" t="s">
        <v>215</v>
      </c>
      <c r="T19" s="282" t="s">
        <v>215</v>
      </c>
      <c r="U19" s="283">
        <v>7</v>
      </c>
      <c r="V19" s="284">
        <v>44940</v>
      </c>
      <c r="W19" s="285" t="s">
        <v>215</v>
      </c>
      <c r="X19" s="286" t="s">
        <v>215</v>
      </c>
    </row>
    <row r="20" spans="1:24" x14ac:dyDescent="0.25">
      <c r="A20" s="293">
        <v>2</v>
      </c>
      <c r="B20" s="290">
        <v>44788</v>
      </c>
      <c r="C20" s="291" t="s">
        <v>215</v>
      </c>
      <c r="D20" s="294">
        <v>33</v>
      </c>
      <c r="E20" s="279">
        <v>5</v>
      </c>
      <c r="F20" s="280">
        <v>44819</v>
      </c>
      <c r="G20" s="281" t="s">
        <v>215</v>
      </c>
      <c r="H20" s="282" t="s">
        <v>215</v>
      </c>
      <c r="I20" s="283">
        <v>7</v>
      </c>
      <c r="J20" s="284">
        <v>44849</v>
      </c>
      <c r="K20" s="285" t="s">
        <v>215</v>
      </c>
      <c r="L20" s="286" t="s">
        <v>215</v>
      </c>
      <c r="M20" s="287">
        <v>3</v>
      </c>
      <c r="N20" s="280">
        <v>44880</v>
      </c>
      <c r="O20" s="281" t="s">
        <v>215</v>
      </c>
      <c r="P20" s="282" t="s">
        <v>215</v>
      </c>
      <c r="Q20" s="287">
        <v>5</v>
      </c>
      <c r="R20" s="280">
        <v>44910</v>
      </c>
      <c r="S20" s="281" t="s">
        <v>215</v>
      </c>
      <c r="T20" s="282" t="s">
        <v>215</v>
      </c>
      <c r="U20" s="283">
        <v>1</v>
      </c>
      <c r="V20" s="284">
        <v>44941</v>
      </c>
      <c r="W20" s="285" t="s">
        <v>215</v>
      </c>
      <c r="X20" s="286" t="s">
        <v>215</v>
      </c>
    </row>
    <row r="21" spans="1:24" x14ac:dyDescent="0.25">
      <c r="A21" s="279">
        <v>3</v>
      </c>
      <c r="B21" s="280">
        <v>44789</v>
      </c>
      <c r="C21" s="281" t="s">
        <v>215</v>
      </c>
      <c r="D21" s="296" t="s">
        <v>215</v>
      </c>
      <c r="E21" s="279">
        <v>6</v>
      </c>
      <c r="F21" s="280">
        <v>44820</v>
      </c>
      <c r="G21" s="281" t="s">
        <v>215</v>
      </c>
      <c r="H21" s="282" t="s">
        <v>215</v>
      </c>
      <c r="I21" s="283">
        <v>1</v>
      </c>
      <c r="J21" s="284">
        <v>44850</v>
      </c>
      <c r="K21" s="285" t="s">
        <v>215</v>
      </c>
      <c r="L21" s="286" t="s">
        <v>215</v>
      </c>
      <c r="M21" s="287">
        <v>4</v>
      </c>
      <c r="N21" s="280">
        <v>44881</v>
      </c>
      <c r="O21" s="281" t="s">
        <v>215</v>
      </c>
      <c r="P21" s="282" t="s">
        <v>215</v>
      </c>
      <c r="Q21" s="287">
        <v>6</v>
      </c>
      <c r="R21" s="280">
        <v>44911</v>
      </c>
      <c r="S21" s="281" t="s">
        <v>350</v>
      </c>
      <c r="T21" s="282" t="s">
        <v>215</v>
      </c>
      <c r="U21" s="289">
        <v>2</v>
      </c>
      <c r="V21" s="290">
        <v>44942</v>
      </c>
      <c r="W21" s="291" t="s">
        <v>215</v>
      </c>
      <c r="X21" s="292">
        <v>3</v>
      </c>
    </row>
    <row r="22" spans="1:24" x14ac:dyDescent="0.25">
      <c r="A22" s="279">
        <v>4</v>
      </c>
      <c r="B22" s="280">
        <v>44790</v>
      </c>
      <c r="C22" s="281" t="s">
        <v>215</v>
      </c>
      <c r="D22" s="296" t="s">
        <v>215</v>
      </c>
      <c r="E22" s="295">
        <v>7</v>
      </c>
      <c r="F22" s="284">
        <v>44821</v>
      </c>
      <c r="G22" s="285" t="s">
        <v>215</v>
      </c>
      <c r="H22" s="286" t="s">
        <v>215</v>
      </c>
      <c r="I22" s="298">
        <v>2</v>
      </c>
      <c r="J22" s="276">
        <v>44851</v>
      </c>
      <c r="K22" s="277" t="s">
        <v>11</v>
      </c>
      <c r="L22" s="299">
        <v>42</v>
      </c>
      <c r="M22" s="287">
        <v>5</v>
      </c>
      <c r="N22" s="280">
        <v>44882</v>
      </c>
      <c r="O22" s="281" t="s">
        <v>215</v>
      </c>
      <c r="P22" s="282" t="s">
        <v>215</v>
      </c>
      <c r="Q22" s="283">
        <v>7</v>
      </c>
      <c r="R22" s="284">
        <v>44912</v>
      </c>
      <c r="S22" s="285" t="s">
        <v>215</v>
      </c>
      <c r="T22" s="286" t="s">
        <v>215</v>
      </c>
      <c r="U22" s="287">
        <v>3</v>
      </c>
      <c r="V22" s="280">
        <v>44943</v>
      </c>
      <c r="W22" s="281" t="s">
        <v>215</v>
      </c>
      <c r="X22" s="282" t="s">
        <v>215</v>
      </c>
    </row>
    <row r="23" spans="1:24" x14ac:dyDescent="0.25">
      <c r="A23" s="279">
        <v>5</v>
      </c>
      <c r="B23" s="280">
        <v>44791</v>
      </c>
      <c r="C23" s="281" t="s">
        <v>215</v>
      </c>
      <c r="D23" s="296" t="s">
        <v>215</v>
      </c>
      <c r="E23" s="295">
        <v>1</v>
      </c>
      <c r="F23" s="284">
        <v>44822</v>
      </c>
      <c r="G23" s="285" t="s">
        <v>215</v>
      </c>
      <c r="H23" s="286" t="s">
        <v>215</v>
      </c>
      <c r="I23" s="298">
        <v>3</v>
      </c>
      <c r="J23" s="276">
        <v>44852</v>
      </c>
      <c r="K23" s="277" t="s">
        <v>11</v>
      </c>
      <c r="L23" s="299" t="s">
        <v>215</v>
      </c>
      <c r="M23" s="287">
        <v>6</v>
      </c>
      <c r="N23" s="280">
        <v>44883</v>
      </c>
      <c r="O23" s="281" t="s">
        <v>215</v>
      </c>
      <c r="P23" s="282" t="s">
        <v>215</v>
      </c>
      <c r="Q23" s="283">
        <v>1</v>
      </c>
      <c r="R23" s="284">
        <v>44913</v>
      </c>
      <c r="S23" s="285" t="s">
        <v>215</v>
      </c>
      <c r="T23" s="286" t="s">
        <v>215</v>
      </c>
      <c r="U23" s="287">
        <v>4</v>
      </c>
      <c r="V23" s="280">
        <v>44944</v>
      </c>
      <c r="W23" s="281" t="s">
        <v>215</v>
      </c>
      <c r="X23" s="282" t="s">
        <v>215</v>
      </c>
    </row>
    <row r="24" spans="1:24" x14ac:dyDescent="0.25">
      <c r="A24" s="279">
        <v>6</v>
      </c>
      <c r="B24" s="280">
        <v>44792</v>
      </c>
      <c r="C24" s="281" t="s">
        <v>215</v>
      </c>
      <c r="D24" s="296" t="s">
        <v>215</v>
      </c>
      <c r="E24" s="293">
        <v>2</v>
      </c>
      <c r="F24" s="290">
        <v>44823</v>
      </c>
      <c r="G24" s="291" t="s">
        <v>267</v>
      </c>
      <c r="H24" s="292">
        <v>38</v>
      </c>
      <c r="I24" s="298">
        <v>4</v>
      </c>
      <c r="J24" s="276">
        <v>44853</v>
      </c>
      <c r="K24" s="277" t="s">
        <v>11</v>
      </c>
      <c r="L24" s="299" t="s">
        <v>215</v>
      </c>
      <c r="M24" s="283">
        <v>7</v>
      </c>
      <c r="N24" s="284">
        <v>44884</v>
      </c>
      <c r="O24" s="285" t="s">
        <v>215</v>
      </c>
      <c r="P24" s="286" t="s">
        <v>215</v>
      </c>
      <c r="Q24" s="289">
        <v>2</v>
      </c>
      <c r="R24" s="290">
        <v>44914</v>
      </c>
      <c r="S24" s="291" t="s">
        <v>350</v>
      </c>
      <c r="T24" s="292">
        <v>51</v>
      </c>
      <c r="U24" s="287">
        <v>5</v>
      </c>
      <c r="V24" s="280">
        <v>44945</v>
      </c>
      <c r="W24" s="281" t="s">
        <v>215</v>
      </c>
      <c r="X24" s="282" t="s">
        <v>215</v>
      </c>
    </row>
    <row r="25" spans="1:24" x14ac:dyDescent="0.25">
      <c r="A25" s="295">
        <v>7</v>
      </c>
      <c r="B25" s="284">
        <v>44793</v>
      </c>
      <c r="C25" s="285" t="s">
        <v>215</v>
      </c>
      <c r="D25" s="297" t="s">
        <v>215</v>
      </c>
      <c r="E25" s="279">
        <v>3</v>
      </c>
      <c r="F25" s="280">
        <v>44824</v>
      </c>
      <c r="G25" s="281" t="s">
        <v>267</v>
      </c>
      <c r="H25" s="282" t="s">
        <v>215</v>
      </c>
      <c r="I25" s="298">
        <v>5</v>
      </c>
      <c r="J25" s="276">
        <v>44854</v>
      </c>
      <c r="K25" s="277" t="s">
        <v>11</v>
      </c>
      <c r="L25" s="299" t="s">
        <v>215</v>
      </c>
      <c r="M25" s="283">
        <v>1</v>
      </c>
      <c r="N25" s="284">
        <v>44885</v>
      </c>
      <c r="O25" s="285" t="s">
        <v>215</v>
      </c>
      <c r="P25" s="286" t="s">
        <v>215</v>
      </c>
      <c r="Q25" s="287">
        <v>3</v>
      </c>
      <c r="R25" s="280">
        <v>44915</v>
      </c>
      <c r="S25" s="281" t="s">
        <v>350</v>
      </c>
      <c r="T25" s="282" t="s">
        <v>215</v>
      </c>
      <c r="U25" s="287">
        <v>6</v>
      </c>
      <c r="V25" s="280">
        <v>44946</v>
      </c>
      <c r="W25" s="281" t="s">
        <v>215</v>
      </c>
      <c r="X25" s="282" t="s">
        <v>215</v>
      </c>
    </row>
    <row r="26" spans="1:24" x14ac:dyDescent="0.25">
      <c r="A26" s="295">
        <v>1</v>
      </c>
      <c r="B26" s="284">
        <v>44794</v>
      </c>
      <c r="C26" s="285" t="s">
        <v>215</v>
      </c>
      <c r="D26" s="297" t="s">
        <v>215</v>
      </c>
      <c r="E26" s="279">
        <v>4</v>
      </c>
      <c r="F26" s="280">
        <v>44825</v>
      </c>
      <c r="G26" s="281" t="s">
        <v>267</v>
      </c>
      <c r="H26" s="282" t="s">
        <v>215</v>
      </c>
      <c r="I26" s="298">
        <v>6</v>
      </c>
      <c r="J26" s="276">
        <v>44855</v>
      </c>
      <c r="K26" s="277" t="s">
        <v>11</v>
      </c>
      <c r="L26" s="299" t="s">
        <v>215</v>
      </c>
      <c r="M26" s="289">
        <v>2</v>
      </c>
      <c r="N26" s="290">
        <v>44886</v>
      </c>
      <c r="O26" s="291" t="s">
        <v>215</v>
      </c>
      <c r="P26" s="292">
        <v>47</v>
      </c>
      <c r="Q26" s="287">
        <v>4</v>
      </c>
      <c r="R26" s="280">
        <v>44916</v>
      </c>
      <c r="S26" s="281" t="s">
        <v>357</v>
      </c>
      <c r="T26" s="282" t="s">
        <v>215</v>
      </c>
      <c r="U26" s="283">
        <v>7</v>
      </c>
      <c r="V26" s="284">
        <v>44947</v>
      </c>
      <c r="W26" s="285" t="s">
        <v>215</v>
      </c>
      <c r="X26" s="286" t="s">
        <v>215</v>
      </c>
    </row>
    <row r="27" spans="1:24" x14ac:dyDescent="0.25">
      <c r="A27" s="293">
        <v>2</v>
      </c>
      <c r="B27" s="290">
        <v>44795</v>
      </c>
      <c r="C27" s="291" t="s">
        <v>215</v>
      </c>
      <c r="D27" s="294">
        <v>34</v>
      </c>
      <c r="E27" s="279">
        <v>5</v>
      </c>
      <c r="F27" s="280">
        <v>44826</v>
      </c>
      <c r="G27" s="281" t="s">
        <v>267</v>
      </c>
      <c r="H27" s="282" t="s">
        <v>215</v>
      </c>
      <c r="I27" s="283">
        <v>7</v>
      </c>
      <c r="J27" s="284">
        <v>44856</v>
      </c>
      <c r="K27" s="285" t="s">
        <v>215</v>
      </c>
      <c r="L27" s="286" t="s">
        <v>215</v>
      </c>
      <c r="M27" s="287">
        <v>3</v>
      </c>
      <c r="N27" s="280">
        <v>44887</v>
      </c>
      <c r="O27" s="281" t="s">
        <v>215</v>
      </c>
      <c r="P27" s="282" t="s">
        <v>215</v>
      </c>
      <c r="Q27" s="287">
        <v>5</v>
      </c>
      <c r="R27" s="280">
        <v>44917</v>
      </c>
      <c r="S27" s="281" t="s">
        <v>387</v>
      </c>
      <c r="T27" s="282" t="s">
        <v>215</v>
      </c>
      <c r="U27" s="283">
        <v>1</v>
      </c>
      <c r="V27" s="284">
        <v>44948</v>
      </c>
      <c r="W27" s="285" t="s">
        <v>215</v>
      </c>
      <c r="X27" s="286" t="s">
        <v>215</v>
      </c>
    </row>
    <row r="28" spans="1:24" x14ac:dyDescent="0.25">
      <c r="A28" s="279">
        <v>3</v>
      </c>
      <c r="B28" s="280">
        <v>44796</v>
      </c>
      <c r="C28" s="281"/>
      <c r="D28" s="296" t="s">
        <v>215</v>
      </c>
      <c r="E28" s="279">
        <v>6</v>
      </c>
      <c r="F28" s="280">
        <v>44827</v>
      </c>
      <c r="G28" s="281" t="s">
        <v>215</v>
      </c>
      <c r="H28" s="282" t="s">
        <v>215</v>
      </c>
      <c r="I28" s="283">
        <v>1</v>
      </c>
      <c r="J28" s="284">
        <v>44857</v>
      </c>
      <c r="K28" s="285" t="s">
        <v>215</v>
      </c>
      <c r="L28" s="286" t="s">
        <v>215</v>
      </c>
      <c r="M28" s="287">
        <v>4</v>
      </c>
      <c r="N28" s="280">
        <v>44888</v>
      </c>
      <c r="O28" s="281" t="s">
        <v>215</v>
      </c>
      <c r="P28" s="282" t="s">
        <v>215</v>
      </c>
      <c r="Q28" s="287">
        <v>6</v>
      </c>
      <c r="R28" s="280">
        <v>44918</v>
      </c>
      <c r="S28" s="281" t="s">
        <v>387</v>
      </c>
      <c r="T28" s="282" t="s">
        <v>215</v>
      </c>
      <c r="U28" s="289">
        <v>2</v>
      </c>
      <c r="V28" s="290">
        <v>44949</v>
      </c>
      <c r="W28" s="291" t="s">
        <v>215</v>
      </c>
      <c r="X28" s="292">
        <v>4</v>
      </c>
    </row>
    <row r="29" spans="1:24" x14ac:dyDescent="0.25">
      <c r="A29" s="279">
        <v>4</v>
      </c>
      <c r="B29" s="280">
        <v>44797</v>
      </c>
      <c r="C29" s="281" t="s">
        <v>215</v>
      </c>
      <c r="D29" s="296" t="s">
        <v>215</v>
      </c>
      <c r="E29" s="295">
        <v>7</v>
      </c>
      <c r="F29" s="284">
        <v>44828</v>
      </c>
      <c r="G29" s="285" t="s">
        <v>215</v>
      </c>
      <c r="H29" s="286" t="s">
        <v>215</v>
      </c>
      <c r="I29" s="289">
        <v>2</v>
      </c>
      <c r="J29" s="290">
        <v>44858</v>
      </c>
      <c r="K29" s="291" t="s">
        <v>215</v>
      </c>
      <c r="L29" s="292">
        <v>43</v>
      </c>
      <c r="M29" s="287">
        <v>5</v>
      </c>
      <c r="N29" s="280">
        <v>44889</v>
      </c>
      <c r="O29" s="281" t="s">
        <v>215</v>
      </c>
      <c r="P29" s="282" t="s">
        <v>215</v>
      </c>
      <c r="Q29" s="283">
        <v>7</v>
      </c>
      <c r="R29" s="284">
        <v>44919</v>
      </c>
      <c r="S29" s="285" t="s">
        <v>215</v>
      </c>
      <c r="T29" s="286" t="s">
        <v>215</v>
      </c>
      <c r="U29" s="287">
        <v>3</v>
      </c>
      <c r="V29" s="280">
        <v>44950</v>
      </c>
      <c r="W29" s="281" t="s">
        <v>215</v>
      </c>
      <c r="X29" s="282" t="s">
        <v>215</v>
      </c>
    </row>
    <row r="30" spans="1:24" x14ac:dyDescent="0.25">
      <c r="A30" s="279">
        <v>5</v>
      </c>
      <c r="B30" s="280">
        <v>44798</v>
      </c>
      <c r="C30" s="281" t="s">
        <v>215</v>
      </c>
      <c r="D30" s="296" t="s">
        <v>215</v>
      </c>
      <c r="E30" s="295">
        <v>1</v>
      </c>
      <c r="F30" s="284">
        <v>44829</v>
      </c>
      <c r="G30" s="285" t="s">
        <v>215</v>
      </c>
      <c r="H30" s="286" t="s">
        <v>215</v>
      </c>
      <c r="I30" s="287">
        <v>3</v>
      </c>
      <c r="J30" s="280">
        <v>44859</v>
      </c>
      <c r="K30" s="281" t="s">
        <v>215</v>
      </c>
      <c r="L30" s="282" t="s">
        <v>215</v>
      </c>
      <c r="M30" s="287">
        <v>6</v>
      </c>
      <c r="N30" s="280">
        <v>44890</v>
      </c>
      <c r="O30" s="281" t="s">
        <v>215</v>
      </c>
      <c r="P30" s="282" t="s">
        <v>215</v>
      </c>
      <c r="Q30" s="283">
        <v>1</v>
      </c>
      <c r="R30" s="284">
        <v>44920</v>
      </c>
      <c r="S30" s="285" t="s">
        <v>218</v>
      </c>
      <c r="T30" s="286" t="s">
        <v>215</v>
      </c>
      <c r="U30" s="287">
        <v>4</v>
      </c>
      <c r="V30" s="280">
        <v>44951</v>
      </c>
      <c r="W30" s="281" t="s">
        <v>215</v>
      </c>
      <c r="X30" s="282" t="s">
        <v>215</v>
      </c>
    </row>
    <row r="31" spans="1:24" x14ac:dyDescent="0.25">
      <c r="A31" s="279">
        <v>6</v>
      </c>
      <c r="B31" s="280">
        <v>44799</v>
      </c>
      <c r="C31" s="281"/>
      <c r="D31" s="296" t="s">
        <v>215</v>
      </c>
      <c r="E31" s="293">
        <v>2</v>
      </c>
      <c r="F31" s="290">
        <v>44830</v>
      </c>
      <c r="G31" s="291" t="s">
        <v>215</v>
      </c>
      <c r="H31" s="292">
        <v>39</v>
      </c>
      <c r="I31" s="287">
        <v>4</v>
      </c>
      <c r="J31" s="280">
        <v>44860</v>
      </c>
      <c r="K31" s="281" t="s">
        <v>215</v>
      </c>
      <c r="L31" s="282" t="s">
        <v>215</v>
      </c>
      <c r="M31" s="283">
        <v>7</v>
      </c>
      <c r="N31" s="284">
        <v>44891</v>
      </c>
      <c r="O31" s="285" t="s">
        <v>215</v>
      </c>
      <c r="P31" s="286" t="s">
        <v>215</v>
      </c>
      <c r="Q31" s="300">
        <v>2</v>
      </c>
      <c r="R31" s="301">
        <v>44921</v>
      </c>
      <c r="S31" s="302" t="s">
        <v>219</v>
      </c>
      <c r="T31" s="303">
        <v>52</v>
      </c>
      <c r="U31" s="287">
        <v>5</v>
      </c>
      <c r="V31" s="280">
        <v>44952</v>
      </c>
      <c r="W31" s="281" t="s">
        <v>215</v>
      </c>
      <c r="X31" s="282" t="s">
        <v>215</v>
      </c>
    </row>
    <row r="32" spans="1:24" x14ac:dyDescent="0.25">
      <c r="A32" s="295">
        <v>7</v>
      </c>
      <c r="B32" s="284">
        <v>44800</v>
      </c>
      <c r="C32" s="285" t="s">
        <v>215</v>
      </c>
      <c r="D32" s="297" t="s">
        <v>215</v>
      </c>
      <c r="E32" s="279">
        <v>3</v>
      </c>
      <c r="F32" s="280">
        <v>44831</v>
      </c>
      <c r="G32" s="281" t="s">
        <v>215</v>
      </c>
      <c r="H32" s="282" t="s">
        <v>215</v>
      </c>
      <c r="I32" s="287">
        <v>5</v>
      </c>
      <c r="J32" s="280">
        <v>44861</v>
      </c>
      <c r="K32" s="281" t="s">
        <v>215</v>
      </c>
      <c r="L32" s="282" t="s">
        <v>215</v>
      </c>
      <c r="M32" s="283">
        <v>1</v>
      </c>
      <c r="N32" s="284">
        <v>44892</v>
      </c>
      <c r="O32" s="285" t="s">
        <v>215</v>
      </c>
      <c r="P32" s="286" t="s">
        <v>215</v>
      </c>
      <c r="Q32" s="287">
        <v>3</v>
      </c>
      <c r="R32" s="280">
        <v>44922</v>
      </c>
      <c r="S32" s="281" t="s">
        <v>387</v>
      </c>
      <c r="T32" s="282" t="s">
        <v>215</v>
      </c>
      <c r="U32" s="287">
        <v>6</v>
      </c>
      <c r="V32" s="280">
        <v>44953</v>
      </c>
      <c r="W32" s="281" t="s">
        <v>215</v>
      </c>
      <c r="X32" s="282" t="s">
        <v>215</v>
      </c>
    </row>
    <row r="33" spans="1:25" x14ac:dyDescent="0.25">
      <c r="A33" s="295">
        <v>1</v>
      </c>
      <c r="B33" s="284">
        <v>44801</v>
      </c>
      <c r="C33" s="285" t="s">
        <v>215</v>
      </c>
      <c r="D33" s="297" t="s">
        <v>215</v>
      </c>
      <c r="E33" s="279">
        <v>4</v>
      </c>
      <c r="F33" s="280">
        <v>44832</v>
      </c>
      <c r="G33" s="281" t="s">
        <v>215</v>
      </c>
      <c r="H33" s="282" t="s">
        <v>215</v>
      </c>
      <c r="I33" s="287">
        <v>6</v>
      </c>
      <c r="J33" s="280">
        <v>44862</v>
      </c>
      <c r="K33" s="281" t="s">
        <v>215</v>
      </c>
      <c r="L33" s="282" t="s">
        <v>215</v>
      </c>
      <c r="M33" s="289">
        <v>2</v>
      </c>
      <c r="N33" s="290">
        <v>44893</v>
      </c>
      <c r="O33" s="291" t="s">
        <v>215</v>
      </c>
      <c r="P33" s="292">
        <v>48</v>
      </c>
      <c r="Q33" s="287">
        <v>4</v>
      </c>
      <c r="R33" s="280">
        <v>44923</v>
      </c>
      <c r="S33" s="281" t="s">
        <v>387</v>
      </c>
      <c r="T33" s="282" t="s">
        <v>215</v>
      </c>
      <c r="U33" s="283">
        <v>7</v>
      </c>
      <c r="V33" s="284">
        <v>44954</v>
      </c>
      <c r="W33" s="285" t="s">
        <v>215</v>
      </c>
      <c r="X33" s="286" t="s">
        <v>215</v>
      </c>
    </row>
    <row r="34" spans="1:25" x14ac:dyDescent="0.25">
      <c r="A34" s="293">
        <v>2</v>
      </c>
      <c r="B34" s="290">
        <v>44802</v>
      </c>
      <c r="C34" s="291" t="s">
        <v>215</v>
      </c>
      <c r="D34" s="294">
        <v>35</v>
      </c>
      <c r="E34" s="279">
        <v>5</v>
      </c>
      <c r="F34" s="280">
        <v>44833</v>
      </c>
      <c r="G34" s="281" t="s">
        <v>215</v>
      </c>
      <c r="H34" s="282" t="s">
        <v>215</v>
      </c>
      <c r="I34" s="283">
        <v>7</v>
      </c>
      <c r="J34" s="284">
        <v>44863</v>
      </c>
      <c r="K34" s="285" t="s">
        <v>215</v>
      </c>
      <c r="L34" s="286" t="s">
        <v>215</v>
      </c>
      <c r="M34" s="287">
        <v>3</v>
      </c>
      <c r="N34" s="280">
        <v>44894</v>
      </c>
      <c r="O34" s="281" t="s">
        <v>215</v>
      </c>
      <c r="P34" s="282" t="s">
        <v>215</v>
      </c>
      <c r="Q34" s="287">
        <v>5</v>
      </c>
      <c r="R34" s="280">
        <v>44924</v>
      </c>
      <c r="S34" s="281" t="s">
        <v>387</v>
      </c>
      <c r="T34" s="282" t="s">
        <v>215</v>
      </c>
      <c r="U34" s="283">
        <v>1</v>
      </c>
      <c r="V34" s="284">
        <v>44955</v>
      </c>
      <c r="W34" s="285" t="s">
        <v>215</v>
      </c>
      <c r="X34" s="286" t="s">
        <v>215</v>
      </c>
    </row>
    <row r="35" spans="1:25" x14ac:dyDescent="0.25">
      <c r="A35" s="279">
        <v>3</v>
      </c>
      <c r="B35" s="280">
        <v>44803</v>
      </c>
      <c r="C35" s="281" t="s">
        <v>215</v>
      </c>
      <c r="D35" s="296" t="s">
        <v>215</v>
      </c>
      <c r="E35" s="279">
        <v>6</v>
      </c>
      <c r="F35" s="280">
        <v>44834</v>
      </c>
      <c r="G35" s="281" t="s">
        <v>215</v>
      </c>
      <c r="H35" s="282" t="s">
        <v>215</v>
      </c>
      <c r="I35" s="283">
        <v>1</v>
      </c>
      <c r="J35" s="284">
        <v>44864</v>
      </c>
      <c r="K35" s="285" t="s">
        <v>215</v>
      </c>
      <c r="L35" s="286" t="s">
        <v>215</v>
      </c>
      <c r="M35" s="287">
        <v>4</v>
      </c>
      <c r="N35" s="280">
        <v>44895</v>
      </c>
      <c r="O35" s="281" t="s">
        <v>215</v>
      </c>
      <c r="P35" s="282" t="s">
        <v>215</v>
      </c>
      <c r="Q35" s="287">
        <v>6</v>
      </c>
      <c r="R35" s="280">
        <v>44925</v>
      </c>
      <c r="S35" s="281" t="s">
        <v>387</v>
      </c>
      <c r="T35" s="282" t="s">
        <v>215</v>
      </c>
      <c r="U35" s="289">
        <v>2</v>
      </c>
      <c r="V35" s="290">
        <v>44956</v>
      </c>
      <c r="W35" s="291" t="s">
        <v>215</v>
      </c>
      <c r="X35" s="292">
        <v>5</v>
      </c>
    </row>
    <row r="36" spans="1:25" x14ac:dyDescent="0.25">
      <c r="A36" s="279">
        <v>4</v>
      </c>
      <c r="B36" s="280">
        <v>44804</v>
      </c>
      <c r="C36" s="281" t="s">
        <v>215</v>
      </c>
      <c r="D36" s="296" t="s">
        <v>215</v>
      </c>
      <c r="E36" s="279" t="s">
        <v>215</v>
      </c>
      <c r="F36" s="280" t="s">
        <v>215</v>
      </c>
      <c r="G36" s="281" t="s">
        <v>215</v>
      </c>
      <c r="H36" s="282" t="s">
        <v>215</v>
      </c>
      <c r="I36" s="289">
        <v>2</v>
      </c>
      <c r="J36" s="290">
        <v>44865</v>
      </c>
      <c r="K36" s="291" t="s">
        <v>215</v>
      </c>
      <c r="L36" s="292">
        <v>44</v>
      </c>
      <c r="M36" s="287" t="s">
        <v>215</v>
      </c>
      <c r="N36" s="280" t="s">
        <v>215</v>
      </c>
      <c r="O36" s="281" t="s">
        <v>215</v>
      </c>
      <c r="P36" s="282" t="s">
        <v>215</v>
      </c>
      <c r="Q36" s="283">
        <v>7</v>
      </c>
      <c r="R36" s="284">
        <v>44926</v>
      </c>
      <c r="S36" s="285" t="s">
        <v>220</v>
      </c>
      <c r="T36" s="286" t="s">
        <v>215</v>
      </c>
      <c r="U36" s="287">
        <v>3</v>
      </c>
      <c r="V36" s="280">
        <v>44957</v>
      </c>
      <c r="W36" s="281" t="s">
        <v>215</v>
      </c>
      <c r="X36" s="282" t="s">
        <v>215</v>
      </c>
    </row>
    <row r="37" spans="1:25" x14ac:dyDescent="0.25">
      <c r="A37" s="304"/>
      <c r="B37" s="305"/>
      <c r="C37" s="305"/>
      <c r="D37" s="306" t="s">
        <v>221</v>
      </c>
      <c r="E37" s="304"/>
      <c r="F37" s="305"/>
      <c r="G37" s="305"/>
      <c r="H37" s="306" t="s">
        <v>222</v>
      </c>
      <c r="I37" s="304"/>
      <c r="J37" s="305"/>
      <c r="K37" s="305"/>
      <c r="L37" s="306" t="s">
        <v>223</v>
      </c>
      <c r="M37" s="304"/>
      <c r="N37" s="305"/>
      <c r="O37" s="305"/>
      <c r="P37" s="306" t="s">
        <v>222</v>
      </c>
      <c r="Q37" s="304"/>
      <c r="R37" s="305"/>
      <c r="S37" s="305"/>
      <c r="T37" s="306" t="s">
        <v>221</v>
      </c>
      <c r="U37" s="304"/>
      <c r="V37" s="305"/>
      <c r="W37" s="305"/>
      <c r="X37" s="306" t="s">
        <v>222</v>
      </c>
    </row>
    <row r="38" spans="1:25" x14ac:dyDescent="0.25">
      <c r="A38" s="274"/>
      <c r="B38" s="274"/>
      <c r="C38" s="274"/>
      <c r="D38" s="274">
        <v>18</v>
      </c>
      <c r="E38" s="274"/>
      <c r="F38" s="274"/>
      <c r="G38" s="274"/>
      <c r="H38" s="274">
        <v>22</v>
      </c>
      <c r="I38" s="274"/>
      <c r="J38" s="274"/>
      <c r="K38" s="274"/>
      <c r="L38" s="274">
        <v>16</v>
      </c>
      <c r="M38" s="274"/>
      <c r="N38" s="274"/>
      <c r="O38" s="274"/>
      <c r="P38" s="274">
        <v>22</v>
      </c>
      <c r="Q38" s="274"/>
      <c r="R38" s="274"/>
      <c r="S38" s="274"/>
      <c r="T38" s="274">
        <v>14</v>
      </c>
      <c r="U38" s="274"/>
      <c r="V38" s="274"/>
      <c r="W38" s="274"/>
      <c r="X38" s="274">
        <v>20</v>
      </c>
      <c r="Y38">
        <f>D38+H38+L38+P38+T38+X38</f>
        <v>112</v>
      </c>
    </row>
    <row r="39" spans="1:25" x14ac:dyDescent="0.25">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row>
    <row r="40" spans="1:25" ht="15.75" x14ac:dyDescent="0.3">
      <c r="A40" s="507">
        <v>2023</v>
      </c>
      <c r="B40" s="508"/>
      <c r="C40" s="508"/>
      <c r="D40" s="274"/>
      <c r="E40" s="274"/>
      <c r="F40" s="274"/>
      <c r="G40" s="274"/>
      <c r="H40" s="274"/>
      <c r="I40" s="274"/>
      <c r="J40" s="274"/>
      <c r="K40" s="274"/>
      <c r="L40" s="274"/>
      <c r="M40" s="274"/>
      <c r="N40" s="274"/>
      <c r="O40" s="274"/>
      <c r="P40" s="274"/>
      <c r="Q40" s="274"/>
      <c r="R40" s="274"/>
      <c r="S40" s="274"/>
      <c r="T40" s="274"/>
      <c r="U40" s="274"/>
      <c r="V40" s="274"/>
      <c r="W40" s="274"/>
      <c r="X40" s="274"/>
    </row>
    <row r="41" spans="1:25" x14ac:dyDescent="0.25">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row>
    <row r="42" spans="1:25" x14ac:dyDescent="0.25">
      <c r="A42" s="512" t="s">
        <v>224</v>
      </c>
      <c r="B42" s="513"/>
      <c r="C42" s="513"/>
      <c r="D42" s="514"/>
      <c r="E42" s="515" t="s">
        <v>225</v>
      </c>
      <c r="F42" s="513"/>
      <c r="G42" s="513"/>
      <c r="H42" s="514"/>
      <c r="I42" s="515" t="s">
        <v>226</v>
      </c>
      <c r="J42" s="513"/>
      <c r="K42" s="513"/>
      <c r="L42" s="514"/>
      <c r="M42" s="515" t="s">
        <v>227</v>
      </c>
      <c r="N42" s="513"/>
      <c r="O42" s="513"/>
      <c r="P42" s="514"/>
      <c r="Q42" s="515" t="s">
        <v>228</v>
      </c>
      <c r="R42" s="513"/>
      <c r="S42" s="513"/>
      <c r="T42" s="514"/>
      <c r="U42" s="515" t="s">
        <v>229</v>
      </c>
      <c r="V42" s="513"/>
      <c r="W42" s="513"/>
      <c r="X42" s="513"/>
    </row>
    <row r="43" spans="1:25" x14ac:dyDescent="0.25">
      <c r="A43" s="293">
        <v>4</v>
      </c>
      <c r="B43" s="290">
        <v>44958</v>
      </c>
      <c r="C43" s="291" t="s">
        <v>215</v>
      </c>
      <c r="D43" s="307" t="s">
        <v>215</v>
      </c>
      <c r="E43" s="293">
        <v>4</v>
      </c>
      <c r="F43" s="290">
        <v>44986</v>
      </c>
      <c r="G43" s="291" t="s">
        <v>215</v>
      </c>
      <c r="H43" s="292" t="s">
        <v>215</v>
      </c>
      <c r="I43" s="283">
        <v>7</v>
      </c>
      <c r="J43" s="284">
        <v>45017</v>
      </c>
      <c r="K43" s="285" t="s">
        <v>215</v>
      </c>
      <c r="L43" s="286" t="s">
        <v>215</v>
      </c>
      <c r="M43" s="289">
        <v>2</v>
      </c>
      <c r="N43" s="290">
        <v>45047</v>
      </c>
      <c r="O43" s="291" t="s">
        <v>383</v>
      </c>
      <c r="P43" s="292">
        <v>18</v>
      </c>
      <c r="Q43" s="289">
        <v>5</v>
      </c>
      <c r="R43" s="290">
        <v>45078</v>
      </c>
      <c r="S43" s="291" t="s">
        <v>385</v>
      </c>
      <c r="T43" s="292" t="s">
        <v>215</v>
      </c>
      <c r="U43" s="283">
        <v>7</v>
      </c>
      <c r="V43" s="284">
        <v>45108</v>
      </c>
      <c r="W43" s="285" t="s">
        <v>215</v>
      </c>
      <c r="X43" s="286" t="s">
        <v>215</v>
      </c>
    </row>
    <row r="44" spans="1:25" x14ac:dyDescent="0.25">
      <c r="A44" s="293">
        <v>5</v>
      </c>
      <c r="B44" s="290">
        <v>44959</v>
      </c>
      <c r="C44" s="291" t="s">
        <v>215</v>
      </c>
      <c r="D44" s="294" t="s">
        <v>215</v>
      </c>
      <c r="E44" s="293">
        <v>5</v>
      </c>
      <c r="F44" s="290">
        <v>44987</v>
      </c>
      <c r="G44" s="291" t="s">
        <v>215</v>
      </c>
      <c r="H44" s="292" t="s">
        <v>215</v>
      </c>
      <c r="I44" s="283">
        <v>1</v>
      </c>
      <c r="J44" s="284">
        <v>45018</v>
      </c>
      <c r="K44" s="285" t="s">
        <v>230</v>
      </c>
      <c r="L44" s="286" t="s">
        <v>215</v>
      </c>
      <c r="M44" s="289">
        <v>3</v>
      </c>
      <c r="N44" s="290">
        <v>45048</v>
      </c>
      <c r="O44" s="291" t="s">
        <v>381</v>
      </c>
      <c r="P44" s="292" t="s">
        <v>215</v>
      </c>
      <c r="Q44" s="289">
        <v>6</v>
      </c>
      <c r="R44" s="290">
        <v>45079</v>
      </c>
      <c r="S44" s="291" t="s">
        <v>385</v>
      </c>
      <c r="T44" s="292" t="s">
        <v>215</v>
      </c>
      <c r="U44" s="283">
        <v>1</v>
      </c>
      <c r="V44" s="284">
        <v>45109</v>
      </c>
      <c r="W44" s="285" t="s">
        <v>215</v>
      </c>
      <c r="X44" s="286" t="s">
        <v>215</v>
      </c>
    </row>
    <row r="45" spans="1:25" x14ac:dyDescent="0.25">
      <c r="A45" s="293">
        <v>6</v>
      </c>
      <c r="B45" s="290">
        <v>44960</v>
      </c>
      <c r="C45" s="291" t="s">
        <v>215</v>
      </c>
      <c r="D45" s="294" t="s">
        <v>215</v>
      </c>
      <c r="E45" s="293">
        <v>6</v>
      </c>
      <c r="F45" s="290">
        <v>44988</v>
      </c>
      <c r="G45" s="291" t="s">
        <v>215</v>
      </c>
      <c r="H45" s="292" t="s">
        <v>215</v>
      </c>
      <c r="I45" s="289">
        <v>2</v>
      </c>
      <c r="J45" s="290">
        <v>45019</v>
      </c>
      <c r="K45" s="281" t="s">
        <v>217</v>
      </c>
      <c r="L45" s="292">
        <v>14</v>
      </c>
      <c r="M45" s="289">
        <v>4</v>
      </c>
      <c r="N45" s="290">
        <v>45049</v>
      </c>
      <c r="O45" s="291" t="s">
        <v>381</v>
      </c>
      <c r="P45" s="292" t="s">
        <v>215</v>
      </c>
      <c r="Q45" s="283">
        <v>7</v>
      </c>
      <c r="R45" s="284">
        <v>45080</v>
      </c>
      <c r="S45" s="285" t="s">
        <v>215</v>
      </c>
      <c r="T45" s="286" t="s">
        <v>215</v>
      </c>
      <c r="U45" s="289">
        <v>2</v>
      </c>
      <c r="V45" s="290">
        <v>45110</v>
      </c>
      <c r="W45" s="291" t="s">
        <v>388</v>
      </c>
      <c r="X45" s="292">
        <v>27</v>
      </c>
    </row>
    <row r="46" spans="1:25" x14ac:dyDescent="0.25">
      <c r="A46" s="295">
        <v>7</v>
      </c>
      <c r="B46" s="284">
        <v>44961</v>
      </c>
      <c r="C46" s="285" t="s">
        <v>215</v>
      </c>
      <c r="D46" s="297" t="s">
        <v>215</v>
      </c>
      <c r="E46" s="295">
        <v>7</v>
      </c>
      <c r="F46" s="284">
        <v>44989</v>
      </c>
      <c r="G46" s="285" t="s">
        <v>215</v>
      </c>
      <c r="H46" s="286" t="s">
        <v>215</v>
      </c>
      <c r="I46" s="289">
        <v>3</v>
      </c>
      <c r="J46" s="290">
        <v>45020</v>
      </c>
      <c r="K46" s="281" t="s">
        <v>217</v>
      </c>
      <c r="L46" s="292" t="s">
        <v>215</v>
      </c>
      <c r="M46" s="289">
        <v>5</v>
      </c>
      <c r="N46" s="290">
        <v>45050</v>
      </c>
      <c r="O46" s="291" t="s">
        <v>215</v>
      </c>
      <c r="P46" s="292" t="s">
        <v>215</v>
      </c>
      <c r="Q46" s="283">
        <v>1</v>
      </c>
      <c r="R46" s="284">
        <v>45081</v>
      </c>
      <c r="S46" s="285" t="s">
        <v>215</v>
      </c>
      <c r="T46" s="286" t="s">
        <v>215</v>
      </c>
      <c r="U46" s="287">
        <v>3</v>
      </c>
      <c r="V46" s="280">
        <v>45111</v>
      </c>
      <c r="W46" s="291" t="s">
        <v>387</v>
      </c>
      <c r="X46" s="282" t="s">
        <v>215</v>
      </c>
    </row>
    <row r="47" spans="1:25" x14ac:dyDescent="0.25">
      <c r="A47" s="295">
        <v>1</v>
      </c>
      <c r="B47" s="284">
        <v>44962</v>
      </c>
      <c r="C47" s="285" t="s">
        <v>215</v>
      </c>
      <c r="D47" s="297" t="s">
        <v>215</v>
      </c>
      <c r="E47" s="295">
        <v>1</v>
      </c>
      <c r="F47" s="284">
        <v>44990</v>
      </c>
      <c r="G47" s="285" t="s">
        <v>215</v>
      </c>
      <c r="H47" s="286" t="s">
        <v>215</v>
      </c>
      <c r="I47" s="289">
        <v>4</v>
      </c>
      <c r="J47" s="290">
        <v>45021</v>
      </c>
      <c r="K47" s="281" t="s">
        <v>217</v>
      </c>
      <c r="L47" s="292" t="s">
        <v>215</v>
      </c>
      <c r="M47" s="300">
        <v>6</v>
      </c>
      <c r="N47" s="301">
        <v>45051</v>
      </c>
      <c r="O47" s="302" t="s">
        <v>231</v>
      </c>
      <c r="P47" s="303" t="s">
        <v>215</v>
      </c>
      <c r="Q47" s="289">
        <v>2</v>
      </c>
      <c r="R47" s="290">
        <v>45082</v>
      </c>
      <c r="S47" s="291" t="s">
        <v>232</v>
      </c>
      <c r="T47" s="292">
        <v>23</v>
      </c>
      <c r="U47" s="287">
        <v>4</v>
      </c>
      <c r="V47" s="280">
        <v>45112</v>
      </c>
      <c r="W47" s="291" t="s">
        <v>387</v>
      </c>
      <c r="X47" s="282" t="s">
        <v>215</v>
      </c>
    </row>
    <row r="48" spans="1:25" x14ac:dyDescent="0.25">
      <c r="A48" s="293">
        <v>2</v>
      </c>
      <c r="B48" s="290">
        <v>44963</v>
      </c>
      <c r="C48" s="291"/>
      <c r="D48" s="294">
        <v>6</v>
      </c>
      <c r="E48" s="293">
        <v>2</v>
      </c>
      <c r="F48" s="290">
        <v>44991</v>
      </c>
      <c r="G48" s="291"/>
      <c r="H48" s="292">
        <v>10</v>
      </c>
      <c r="I48" s="300">
        <v>5</v>
      </c>
      <c r="J48" s="301">
        <v>45022</v>
      </c>
      <c r="K48" s="302" t="s">
        <v>233</v>
      </c>
      <c r="L48" s="303" t="s">
        <v>215</v>
      </c>
      <c r="M48" s="283">
        <v>7</v>
      </c>
      <c r="N48" s="284">
        <v>45052</v>
      </c>
      <c r="O48" s="285" t="s">
        <v>215</v>
      </c>
      <c r="P48" s="286" t="s">
        <v>215</v>
      </c>
      <c r="Q48" s="289">
        <v>3</v>
      </c>
      <c r="R48" s="290">
        <v>45083</v>
      </c>
      <c r="S48" s="291" t="s">
        <v>215</v>
      </c>
      <c r="T48" s="292" t="s">
        <v>215</v>
      </c>
      <c r="U48" s="298">
        <v>5</v>
      </c>
      <c r="V48" s="276">
        <v>45113</v>
      </c>
      <c r="W48" s="277" t="s">
        <v>11</v>
      </c>
      <c r="X48" s="299" t="s">
        <v>215</v>
      </c>
    </row>
    <row r="49" spans="1:24" x14ac:dyDescent="0.25">
      <c r="A49" s="293">
        <v>3</v>
      </c>
      <c r="B49" s="290">
        <v>44964</v>
      </c>
      <c r="C49" s="291"/>
      <c r="D49" s="294" t="s">
        <v>215</v>
      </c>
      <c r="E49" s="293">
        <v>3</v>
      </c>
      <c r="F49" s="290">
        <v>44992</v>
      </c>
      <c r="G49" s="291"/>
      <c r="H49" s="292" t="s">
        <v>215</v>
      </c>
      <c r="I49" s="300">
        <v>6</v>
      </c>
      <c r="J49" s="301">
        <v>45023</v>
      </c>
      <c r="K49" s="302" t="s">
        <v>234</v>
      </c>
      <c r="L49" s="303" t="s">
        <v>215</v>
      </c>
      <c r="M49" s="283">
        <v>1</v>
      </c>
      <c r="N49" s="284">
        <v>45053</v>
      </c>
      <c r="O49" s="285" t="s">
        <v>215</v>
      </c>
      <c r="P49" s="286" t="s">
        <v>215</v>
      </c>
      <c r="Q49" s="289">
        <v>4</v>
      </c>
      <c r="R49" s="290">
        <v>45084</v>
      </c>
      <c r="S49" s="291" t="s">
        <v>215</v>
      </c>
      <c r="T49" s="292" t="s">
        <v>215</v>
      </c>
      <c r="U49" s="298">
        <v>6</v>
      </c>
      <c r="V49" s="276">
        <v>45114</v>
      </c>
      <c r="W49" s="277" t="s">
        <v>11</v>
      </c>
      <c r="X49" s="299" t="s">
        <v>215</v>
      </c>
    </row>
    <row r="50" spans="1:24" x14ac:dyDescent="0.25">
      <c r="A50" s="293">
        <v>4</v>
      </c>
      <c r="B50" s="290">
        <v>44965</v>
      </c>
      <c r="C50" s="291"/>
      <c r="D50" s="294" t="s">
        <v>215</v>
      </c>
      <c r="E50" s="293">
        <v>4</v>
      </c>
      <c r="F50" s="290">
        <v>44993</v>
      </c>
      <c r="G50" s="291"/>
      <c r="H50" s="292" t="s">
        <v>215</v>
      </c>
      <c r="I50" s="283">
        <v>7</v>
      </c>
      <c r="J50" s="284">
        <v>45024</v>
      </c>
      <c r="K50" s="285" t="s">
        <v>215</v>
      </c>
      <c r="L50" s="286" t="s">
        <v>215</v>
      </c>
      <c r="M50" s="289">
        <v>2</v>
      </c>
      <c r="N50" s="290">
        <v>45054</v>
      </c>
      <c r="O50" s="291" t="s">
        <v>215</v>
      </c>
      <c r="P50" s="292">
        <v>19</v>
      </c>
      <c r="Q50" s="289">
        <v>5</v>
      </c>
      <c r="R50" s="290">
        <v>45085</v>
      </c>
      <c r="S50" s="291" t="s">
        <v>215</v>
      </c>
      <c r="T50" s="292" t="s">
        <v>215</v>
      </c>
      <c r="U50" s="283">
        <v>7</v>
      </c>
      <c r="V50" s="284">
        <v>45115</v>
      </c>
      <c r="W50" s="285" t="s">
        <v>215</v>
      </c>
      <c r="X50" s="286" t="s">
        <v>215</v>
      </c>
    </row>
    <row r="51" spans="1:24" x14ac:dyDescent="0.25">
      <c r="A51" s="293">
        <v>5</v>
      </c>
      <c r="B51" s="290">
        <v>44966</v>
      </c>
      <c r="C51" s="291"/>
      <c r="D51" s="294" t="s">
        <v>215</v>
      </c>
      <c r="E51" s="293">
        <v>5</v>
      </c>
      <c r="F51" s="290">
        <v>44994</v>
      </c>
      <c r="G51" s="291"/>
      <c r="H51" s="292" t="s">
        <v>215</v>
      </c>
      <c r="I51" s="283">
        <v>1</v>
      </c>
      <c r="J51" s="284">
        <v>45025</v>
      </c>
      <c r="K51" s="285" t="s">
        <v>235</v>
      </c>
      <c r="L51" s="286" t="s">
        <v>215</v>
      </c>
      <c r="M51" s="289">
        <v>3</v>
      </c>
      <c r="N51" s="290">
        <v>45055</v>
      </c>
      <c r="O51" s="291" t="s">
        <v>215</v>
      </c>
      <c r="P51" s="292" t="s">
        <v>215</v>
      </c>
      <c r="Q51" s="289">
        <v>6</v>
      </c>
      <c r="R51" s="290">
        <v>45086</v>
      </c>
      <c r="S51" s="291" t="s">
        <v>215</v>
      </c>
      <c r="T51" s="292" t="s">
        <v>215</v>
      </c>
      <c r="U51" s="283">
        <v>1</v>
      </c>
      <c r="V51" s="284">
        <v>45116</v>
      </c>
      <c r="W51" s="285" t="s">
        <v>215</v>
      </c>
      <c r="X51" s="286" t="s">
        <v>215</v>
      </c>
    </row>
    <row r="52" spans="1:24" x14ac:dyDescent="0.25">
      <c r="A52" s="293">
        <v>6</v>
      </c>
      <c r="B52" s="290">
        <v>44967</v>
      </c>
      <c r="C52" s="291"/>
      <c r="D52" s="294" t="s">
        <v>215</v>
      </c>
      <c r="E52" s="293">
        <v>6</v>
      </c>
      <c r="F52" s="290">
        <v>44995</v>
      </c>
      <c r="G52" s="291"/>
      <c r="H52" s="292" t="s">
        <v>215</v>
      </c>
      <c r="I52" s="300">
        <v>2</v>
      </c>
      <c r="J52" s="301">
        <v>45026</v>
      </c>
      <c r="K52" s="302" t="s">
        <v>236</v>
      </c>
      <c r="L52" s="303">
        <v>15</v>
      </c>
      <c r="M52" s="289">
        <v>4</v>
      </c>
      <c r="N52" s="290">
        <v>45056</v>
      </c>
      <c r="O52" s="291" t="s">
        <v>215</v>
      </c>
      <c r="P52" s="292" t="s">
        <v>215</v>
      </c>
      <c r="Q52" s="283">
        <v>7</v>
      </c>
      <c r="R52" s="284">
        <v>45087</v>
      </c>
      <c r="S52" s="285" t="s">
        <v>215</v>
      </c>
      <c r="T52" s="286" t="s">
        <v>215</v>
      </c>
      <c r="U52" s="298">
        <v>2</v>
      </c>
      <c r="V52" s="276">
        <v>45117</v>
      </c>
      <c r="W52" s="277" t="s">
        <v>11</v>
      </c>
      <c r="X52" s="299">
        <v>28</v>
      </c>
    </row>
    <row r="53" spans="1:24" x14ac:dyDescent="0.25">
      <c r="A53" s="295">
        <v>7</v>
      </c>
      <c r="B53" s="284">
        <v>44968</v>
      </c>
      <c r="C53" s="285" t="s">
        <v>215</v>
      </c>
      <c r="D53" s="297" t="s">
        <v>215</v>
      </c>
      <c r="E53" s="295">
        <v>7</v>
      </c>
      <c r="F53" s="284">
        <v>44996</v>
      </c>
      <c r="G53" s="285" t="s">
        <v>215</v>
      </c>
      <c r="H53" s="286" t="s">
        <v>215</v>
      </c>
      <c r="I53" s="289">
        <v>3</v>
      </c>
      <c r="J53" s="290">
        <v>45027</v>
      </c>
      <c r="K53" s="291"/>
      <c r="L53" s="292" t="s">
        <v>215</v>
      </c>
      <c r="M53" s="289">
        <v>5</v>
      </c>
      <c r="N53" s="290">
        <v>45057</v>
      </c>
      <c r="O53" s="291" t="s">
        <v>215</v>
      </c>
      <c r="P53" s="292" t="s">
        <v>215</v>
      </c>
      <c r="Q53" s="283">
        <v>1</v>
      </c>
      <c r="R53" s="284">
        <v>45088</v>
      </c>
      <c r="S53" s="285" t="s">
        <v>215</v>
      </c>
      <c r="T53" s="286" t="s">
        <v>215</v>
      </c>
      <c r="U53" s="298">
        <v>3</v>
      </c>
      <c r="V53" s="276">
        <v>45118</v>
      </c>
      <c r="W53" s="277" t="s">
        <v>11</v>
      </c>
      <c r="X53" s="299" t="s">
        <v>215</v>
      </c>
    </row>
    <row r="54" spans="1:24" x14ac:dyDescent="0.25">
      <c r="A54" s="295">
        <v>1</v>
      </c>
      <c r="B54" s="284">
        <v>44969</v>
      </c>
      <c r="C54" s="285" t="s">
        <v>215</v>
      </c>
      <c r="D54" s="297" t="s">
        <v>215</v>
      </c>
      <c r="E54" s="295">
        <v>1</v>
      </c>
      <c r="F54" s="284">
        <v>44997</v>
      </c>
      <c r="G54" s="285" t="s">
        <v>215</v>
      </c>
      <c r="H54" s="286" t="s">
        <v>215</v>
      </c>
      <c r="I54" s="289">
        <v>4</v>
      </c>
      <c r="J54" s="290">
        <v>45028</v>
      </c>
      <c r="K54" s="291" t="s">
        <v>215</v>
      </c>
      <c r="L54" s="292" t="s">
        <v>215</v>
      </c>
      <c r="M54" s="289">
        <v>6</v>
      </c>
      <c r="N54" s="290">
        <v>45058</v>
      </c>
      <c r="O54" s="291" t="s">
        <v>215</v>
      </c>
      <c r="P54" s="292" t="s">
        <v>215</v>
      </c>
      <c r="Q54" s="289">
        <v>2</v>
      </c>
      <c r="R54" s="290">
        <v>45089</v>
      </c>
      <c r="S54" s="291" t="s">
        <v>215</v>
      </c>
      <c r="T54" s="292">
        <v>24</v>
      </c>
      <c r="U54" s="298">
        <v>4</v>
      </c>
      <c r="V54" s="276">
        <v>45119</v>
      </c>
      <c r="W54" s="277" t="s">
        <v>11</v>
      </c>
      <c r="X54" s="299" t="s">
        <v>215</v>
      </c>
    </row>
    <row r="55" spans="1:24" x14ac:dyDescent="0.25">
      <c r="A55" s="293">
        <v>2</v>
      </c>
      <c r="B55" s="290">
        <v>44970</v>
      </c>
      <c r="C55" s="281"/>
      <c r="D55" s="294">
        <v>7</v>
      </c>
      <c r="E55" s="293">
        <v>2</v>
      </c>
      <c r="F55" s="290">
        <v>44998</v>
      </c>
      <c r="G55" s="291" t="s">
        <v>215</v>
      </c>
      <c r="H55" s="292">
        <v>11</v>
      </c>
      <c r="I55" s="289">
        <v>5</v>
      </c>
      <c r="J55" s="290">
        <v>45029</v>
      </c>
      <c r="K55" s="291" t="s">
        <v>215</v>
      </c>
      <c r="L55" s="292" t="s">
        <v>215</v>
      </c>
      <c r="M55" s="283">
        <v>7</v>
      </c>
      <c r="N55" s="284">
        <v>45059</v>
      </c>
      <c r="O55" s="285" t="s">
        <v>215</v>
      </c>
      <c r="P55" s="286" t="s">
        <v>215</v>
      </c>
      <c r="Q55" s="289">
        <v>3</v>
      </c>
      <c r="R55" s="290">
        <v>45090</v>
      </c>
      <c r="S55" s="291" t="s">
        <v>215</v>
      </c>
      <c r="T55" s="292" t="s">
        <v>215</v>
      </c>
      <c r="U55" s="298">
        <v>5</v>
      </c>
      <c r="V55" s="276">
        <v>45120</v>
      </c>
      <c r="W55" s="277" t="s">
        <v>11</v>
      </c>
      <c r="X55" s="299" t="s">
        <v>215</v>
      </c>
    </row>
    <row r="56" spans="1:24" x14ac:dyDescent="0.25">
      <c r="A56" s="293">
        <v>3</v>
      </c>
      <c r="B56" s="290">
        <v>44971</v>
      </c>
      <c r="C56" s="281"/>
      <c r="D56" s="294" t="s">
        <v>215</v>
      </c>
      <c r="E56" s="293">
        <v>3</v>
      </c>
      <c r="F56" s="290">
        <v>44999</v>
      </c>
      <c r="G56" s="291" t="s">
        <v>215</v>
      </c>
      <c r="H56" s="292" t="s">
        <v>215</v>
      </c>
      <c r="I56" s="289">
        <v>6</v>
      </c>
      <c r="J56" s="290">
        <v>45030</v>
      </c>
      <c r="K56" s="291" t="s">
        <v>215</v>
      </c>
      <c r="L56" s="292" t="s">
        <v>215</v>
      </c>
      <c r="M56" s="283">
        <v>1</v>
      </c>
      <c r="N56" s="284">
        <v>45060</v>
      </c>
      <c r="O56" s="285" t="s">
        <v>215</v>
      </c>
      <c r="P56" s="286" t="s">
        <v>215</v>
      </c>
      <c r="Q56" s="289">
        <v>4</v>
      </c>
      <c r="R56" s="290">
        <v>45091</v>
      </c>
      <c r="S56" s="291" t="s">
        <v>215</v>
      </c>
      <c r="T56" s="292" t="s">
        <v>215</v>
      </c>
      <c r="U56" s="298">
        <v>6</v>
      </c>
      <c r="V56" s="276">
        <v>45121</v>
      </c>
      <c r="W56" s="277" t="s">
        <v>11</v>
      </c>
      <c r="X56" s="299" t="s">
        <v>215</v>
      </c>
    </row>
    <row r="57" spans="1:24" x14ac:dyDescent="0.25">
      <c r="A57" s="293">
        <v>4</v>
      </c>
      <c r="B57" s="290">
        <v>44972</v>
      </c>
      <c r="C57" s="281"/>
      <c r="D57" s="294" t="s">
        <v>215</v>
      </c>
      <c r="E57" s="293">
        <v>4</v>
      </c>
      <c r="F57" s="290">
        <v>45000</v>
      </c>
      <c r="G57" s="291" t="s">
        <v>215</v>
      </c>
      <c r="H57" s="292" t="s">
        <v>215</v>
      </c>
      <c r="I57" s="283">
        <v>7</v>
      </c>
      <c r="J57" s="284">
        <v>45031</v>
      </c>
      <c r="K57" s="285" t="s">
        <v>215</v>
      </c>
      <c r="L57" s="286" t="s">
        <v>215</v>
      </c>
      <c r="M57" s="289">
        <v>2</v>
      </c>
      <c r="N57" s="290">
        <v>45061</v>
      </c>
      <c r="O57" s="291" t="s">
        <v>215</v>
      </c>
      <c r="P57" s="292">
        <v>20</v>
      </c>
      <c r="Q57" s="289">
        <v>5</v>
      </c>
      <c r="R57" s="290">
        <v>45092</v>
      </c>
      <c r="S57" s="291" t="s">
        <v>215</v>
      </c>
      <c r="T57" s="292" t="s">
        <v>215</v>
      </c>
      <c r="U57" s="283">
        <v>7</v>
      </c>
      <c r="V57" s="284">
        <v>45122</v>
      </c>
      <c r="W57" s="285" t="s">
        <v>215</v>
      </c>
      <c r="X57" s="286" t="s">
        <v>215</v>
      </c>
    </row>
    <row r="58" spans="1:24" x14ac:dyDescent="0.25">
      <c r="A58" s="293">
        <v>5</v>
      </c>
      <c r="B58" s="290">
        <v>44973</v>
      </c>
      <c r="C58" s="281"/>
      <c r="D58" s="294" t="s">
        <v>215</v>
      </c>
      <c r="E58" s="293">
        <v>5</v>
      </c>
      <c r="F58" s="290">
        <v>45001</v>
      </c>
      <c r="G58" s="291" t="s">
        <v>215</v>
      </c>
      <c r="H58" s="292" t="s">
        <v>215</v>
      </c>
      <c r="I58" s="283">
        <v>1</v>
      </c>
      <c r="J58" s="284">
        <v>45032</v>
      </c>
      <c r="K58" s="285" t="s">
        <v>215</v>
      </c>
      <c r="L58" s="286" t="s">
        <v>215</v>
      </c>
      <c r="M58" s="289">
        <v>3</v>
      </c>
      <c r="N58" s="290">
        <v>45062</v>
      </c>
      <c r="O58" s="291" t="s">
        <v>215</v>
      </c>
      <c r="P58" s="292" t="s">
        <v>215</v>
      </c>
      <c r="Q58" s="289">
        <v>6</v>
      </c>
      <c r="R58" s="290">
        <v>45093</v>
      </c>
      <c r="S58" s="291" t="s">
        <v>215</v>
      </c>
      <c r="T58" s="292" t="s">
        <v>215</v>
      </c>
      <c r="U58" s="283">
        <v>1</v>
      </c>
      <c r="V58" s="284">
        <v>45123</v>
      </c>
      <c r="W58" s="285" t="s">
        <v>215</v>
      </c>
      <c r="X58" s="286" t="s">
        <v>215</v>
      </c>
    </row>
    <row r="59" spans="1:24" x14ac:dyDescent="0.25">
      <c r="A59" s="293">
        <v>6</v>
      </c>
      <c r="B59" s="290">
        <v>44974</v>
      </c>
      <c r="C59" s="281"/>
      <c r="D59" s="294" t="s">
        <v>215</v>
      </c>
      <c r="E59" s="293">
        <v>6</v>
      </c>
      <c r="F59" s="290">
        <v>45002</v>
      </c>
      <c r="G59" s="291" t="s">
        <v>215</v>
      </c>
      <c r="H59" s="292" t="s">
        <v>215</v>
      </c>
      <c r="I59" s="289">
        <v>2</v>
      </c>
      <c r="J59" s="290">
        <v>45033</v>
      </c>
      <c r="K59" s="291" t="s">
        <v>215</v>
      </c>
      <c r="L59" s="292">
        <v>16</v>
      </c>
      <c r="M59" s="289">
        <v>4</v>
      </c>
      <c r="N59" s="290">
        <v>45063</v>
      </c>
      <c r="O59" s="291" t="s">
        <v>215</v>
      </c>
      <c r="P59" s="292" t="s">
        <v>215</v>
      </c>
      <c r="Q59" s="283">
        <v>7</v>
      </c>
      <c r="R59" s="284">
        <v>45094</v>
      </c>
      <c r="S59" s="285" t="s">
        <v>215</v>
      </c>
      <c r="T59" s="286" t="s">
        <v>215</v>
      </c>
      <c r="U59" s="298">
        <v>2</v>
      </c>
      <c r="V59" s="276">
        <v>45124</v>
      </c>
      <c r="W59" s="277" t="s">
        <v>11</v>
      </c>
      <c r="X59" s="299">
        <v>29</v>
      </c>
    </row>
    <row r="60" spans="1:24" x14ac:dyDescent="0.25">
      <c r="A60" s="295">
        <v>7</v>
      </c>
      <c r="B60" s="284">
        <v>44975</v>
      </c>
      <c r="C60" s="285" t="s">
        <v>215</v>
      </c>
      <c r="D60" s="297" t="s">
        <v>215</v>
      </c>
      <c r="E60" s="295">
        <v>7</v>
      </c>
      <c r="F60" s="284">
        <v>45003</v>
      </c>
      <c r="G60" s="285" t="s">
        <v>215</v>
      </c>
      <c r="H60" s="286" t="s">
        <v>215</v>
      </c>
      <c r="I60" s="289">
        <v>3</v>
      </c>
      <c r="J60" s="290">
        <v>45034</v>
      </c>
      <c r="K60" s="291" t="s">
        <v>215</v>
      </c>
      <c r="L60" s="292" t="s">
        <v>215</v>
      </c>
      <c r="M60" s="300">
        <v>5</v>
      </c>
      <c r="N60" s="301">
        <v>45064</v>
      </c>
      <c r="O60" s="302" t="s">
        <v>237</v>
      </c>
      <c r="P60" s="303" t="s">
        <v>215</v>
      </c>
      <c r="Q60" s="283">
        <v>1</v>
      </c>
      <c r="R60" s="284">
        <v>45095</v>
      </c>
      <c r="S60" s="285" t="s">
        <v>215</v>
      </c>
      <c r="T60" s="286" t="s">
        <v>215</v>
      </c>
      <c r="U60" s="298">
        <v>3</v>
      </c>
      <c r="V60" s="276">
        <v>45125</v>
      </c>
      <c r="W60" s="277" t="s">
        <v>11</v>
      </c>
      <c r="X60" s="299" t="s">
        <v>215</v>
      </c>
    </row>
    <row r="61" spans="1:24" x14ac:dyDescent="0.25">
      <c r="A61" s="295">
        <v>1</v>
      </c>
      <c r="B61" s="284">
        <v>44976</v>
      </c>
      <c r="C61" s="285" t="s">
        <v>215</v>
      </c>
      <c r="D61" s="297" t="s">
        <v>215</v>
      </c>
      <c r="E61" s="295">
        <v>1</v>
      </c>
      <c r="F61" s="284">
        <v>45004</v>
      </c>
      <c r="G61" s="285" t="s">
        <v>215</v>
      </c>
      <c r="H61" s="286" t="s">
        <v>215</v>
      </c>
      <c r="I61" s="289">
        <v>4</v>
      </c>
      <c r="J61" s="290">
        <v>45035</v>
      </c>
      <c r="K61" s="291" t="s">
        <v>215</v>
      </c>
      <c r="L61" s="292" t="s">
        <v>215</v>
      </c>
      <c r="M61" s="289">
        <v>6</v>
      </c>
      <c r="N61" s="290">
        <v>45065</v>
      </c>
      <c r="O61" s="281" t="s">
        <v>217</v>
      </c>
      <c r="P61" s="292" t="s">
        <v>215</v>
      </c>
      <c r="Q61" s="289">
        <v>2</v>
      </c>
      <c r="R61" s="290">
        <v>45096</v>
      </c>
      <c r="S61" s="291" t="s">
        <v>380</v>
      </c>
      <c r="T61" s="292">
        <v>25</v>
      </c>
      <c r="U61" s="298">
        <v>4</v>
      </c>
      <c r="V61" s="276">
        <v>45126</v>
      </c>
      <c r="W61" s="277" t="s">
        <v>11</v>
      </c>
      <c r="X61" s="299" t="s">
        <v>215</v>
      </c>
    </row>
    <row r="62" spans="1:24" x14ac:dyDescent="0.25">
      <c r="A62" s="293">
        <v>2</v>
      </c>
      <c r="B62" s="290">
        <v>44977</v>
      </c>
      <c r="C62" s="291"/>
      <c r="D62" s="294">
        <v>8</v>
      </c>
      <c r="E62" s="293">
        <v>2</v>
      </c>
      <c r="F62" s="290">
        <v>45005</v>
      </c>
      <c r="G62" s="291" t="s">
        <v>215</v>
      </c>
      <c r="H62" s="292">
        <v>12</v>
      </c>
      <c r="I62" s="289">
        <v>5</v>
      </c>
      <c r="J62" s="290">
        <v>45036</v>
      </c>
      <c r="K62" s="291" t="s">
        <v>215</v>
      </c>
      <c r="L62" s="292" t="s">
        <v>215</v>
      </c>
      <c r="M62" s="283">
        <v>7</v>
      </c>
      <c r="N62" s="284">
        <v>45066</v>
      </c>
      <c r="O62" s="285" t="s">
        <v>215</v>
      </c>
      <c r="P62" s="286" t="s">
        <v>215</v>
      </c>
      <c r="Q62" s="289">
        <v>3</v>
      </c>
      <c r="R62" s="290">
        <v>45097</v>
      </c>
      <c r="S62" s="291" t="s">
        <v>380</v>
      </c>
      <c r="T62" s="292" t="s">
        <v>215</v>
      </c>
      <c r="U62" s="298">
        <v>5</v>
      </c>
      <c r="V62" s="276">
        <v>45127</v>
      </c>
      <c r="W62" s="277" t="s">
        <v>11</v>
      </c>
      <c r="X62" s="299" t="s">
        <v>215</v>
      </c>
    </row>
    <row r="63" spans="1:24" x14ac:dyDescent="0.25">
      <c r="A63" s="293">
        <v>3</v>
      </c>
      <c r="B63" s="290">
        <v>44978</v>
      </c>
      <c r="C63" s="291"/>
      <c r="D63" s="294" t="s">
        <v>215</v>
      </c>
      <c r="E63" s="293">
        <v>3</v>
      </c>
      <c r="F63" s="290">
        <v>45006</v>
      </c>
      <c r="G63" s="291" t="s">
        <v>215</v>
      </c>
      <c r="H63" s="292" t="s">
        <v>215</v>
      </c>
      <c r="I63" s="289">
        <v>6</v>
      </c>
      <c r="J63" s="290">
        <v>45037</v>
      </c>
      <c r="K63" s="291" t="s">
        <v>215</v>
      </c>
      <c r="L63" s="292" t="s">
        <v>215</v>
      </c>
      <c r="M63" s="283">
        <v>1</v>
      </c>
      <c r="N63" s="284">
        <v>45067</v>
      </c>
      <c r="O63" s="285" t="s">
        <v>215</v>
      </c>
      <c r="P63" s="286" t="s">
        <v>215</v>
      </c>
      <c r="Q63" s="289">
        <v>4</v>
      </c>
      <c r="R63" s="290">
        <v>45098</v>
      </c>
      <c r="S63" s="291" t="s">
        <v>380</v>
      </c>
      <c r="T63" s="292" t="s">
        <v>215</v>
      </c>
      <c r="U63" s="298">
        <v>6</v>
      </c>
      <c r="V63" s="276">
        <v>45128</v>
      </c>
      <c r="W63" s="277" t="s">
        <v>11</v>
      </c>
      <c r="X63" s="299" t="s">
        <v>215</v>
      </c>
    </row>
    <row r="64" spans="1:24" x14ac:dyDescent="0.25">
      <c r="A64" s="293">
        <v>4</v>
      </c>
      <c r="B64" s="290">
        <v>44979</v>
      </c>
      <c r="C64" s="291" t="s">
        <v>215</v>
      </c>
      <c r="D64" s="294" t="s">
        <v>215</v>
      </c>
      <c r="E64" s="293">
        <v>4</v>
      </c>
      <c r="F64" s="290">
        <v>45007</v>
      </c>
      <c r="G64" s="291" t="s">
        <v>215</v>
      </c>
      <c r="H64" s="292" t="s">
        <v>215</v>
      </c>
      <c r="I64" s="283">
        <v>7</v>
      </c>
      <c r="J64" s="284">
        <v>45038</v>
      </c>
      <c r="K64" s="285" t="s">
        <v>215</v>
      </c>
      <c r="L64" s="286" t="s">
        <v>215</v>
      </c>
      <c r="M64" s="289">
        <v>2</v>
      </c>
      <c r="N64" s="290">
        <v>45068</v>
      </c>
      <c r="O64" s="291" t="s">
        <v>215</v>
      </c>
      <c r="P64" s="292">
        <v>21</v>
      </c>
      <c r="Q64" s="289">
        <v>5</v>
      </c>
      <c r="R64" s="290">
        <v>45099</v>
      </c>
      <c r="S64" s="291" t="s">
        <v>380</v>
      </c>
      <c r="T64" s="292" t="s">
        <v>382</v>
      </c>
      <c r="U64" s="283">
        <v>7</v>
      </c>
      <c r="V64" s="284">
        <v>45129</v>
      </c>
      <c r="W64" s="285" t="s">
        <v>215</v>
      </c>
      <c r="X64" s="286" t="s">
        <v>215</v>
      </c>
    </row>
    <row r="65" spans="1:25" x14ac:dyDescent="0.25">
      <c r="A65" s="293">
        <v>5</v>
      </c>
      <c r="B65" s="290">
        <v>44980</v>
      </c>
      <c r="C65" s="291" t="s">
        <v>215</v>
      </c>
      <c r="D65" s="294" t="s">
        <v>215</v>
      </c>
      <c r="E65" s="293">
        <v>5</v>
      </c>
      <c r="F65" s="290">
        <v>45008</v>
      </c>
      <c r="G65" s="291" t="s">
        <v>215</v>
      </c>
      <c r="H65" s="292" t="s">
        <v>215</v>
      </c>
      <c r="I65" s="283">
        <v>1</v>
      </c>
      <c r="J65" s="284">
        <v>45039</v>
      </c>
      <c r="K65" s="285" t="s">
        <v>215</v>
      </c>
      <c r="L65" s="286" t="s">
        <v>215</v>
      </c>
      <c r="M65" s="289">
        <v>3</v>
      </c>
      <c r="N65" s="290">
        <v>45069</v>
      </c>
      <c r="O65" s="291" t="s">
        <v>215</v>
      </c>
      <c r="P65" s="292" t="s">
        <v>215</v>
      </c>
      <c r="Q65" s="289">
        <v>6</v>
      </c>
      <c r="R65" s="290">
        <v>45100</v>
      </c>
      <c r="S65" s="291" t="s">
        <v>386</v>
      </c>
      <c r="T65" s="292" t="s">
        <v>215</v>
      </c>
      <c r="U65" s="283">
        <v>1</v>
      </c>
      <c r="V65" s="284">
        <v>45130</v>
      </c>
      <c r="W65" s="285" t="s">
        <v>215</v>
      </c>
      <c r="X65" s="286" t="s">
        <v>215</v>
      </c>
    </row>
    <row r="66" spans="1:25" x14ac:dyDescent="0.25">
      <c r="A66" s="293">
        <v>6</v>
      </c>
      <c r="B66" s="290">
        <v>44981</v>
      </c>
      <c r="C66" s="291" t="s">
        <v>215</v>
      </c>
      <c r="D66" s="294" t="s">
        <v>215</v>
      </c>
      <c r="E66" s="293">
        <v>6</v>
      </c>
      <c r="F66" s="290">
        <v>45009</v>
      </c>
      <c r="G66" s="291" t="s">
        <v>215</v>
      </c>
      <c r="H66" s="292" t="s">
        <v>215</v>
      </c>
      <c r="I66" s="289">
        <v>2</v>
      </c>
      <c r="J66" s="290">
        <v>45040</v>
      </c>
      <c r="K66" s="291"/>
      <c r="L66" s="292">
        <v>17</v>
      </c>
      <c r="M66" s="289">
        <v>4</v>
      </c>
      <c r="N66" s="290">
        <v>45070</v>
      </c>
      <c r="O66" s="291" t="s">
        <v>215</v>
      </c>
      <c r="P66" s="292" t="s">
        <v>215</v>
      </c>
      <c r="Q66" s="283">
        <v>7</v>
      </c>
      <c r="R66" s="284">
        <v>45101</v>
      </c>
      <c r="S66" s="285" t="s">
        <v>215</v>
      </c>
      <c r="T66" s="286" t="s">
        <v>215</v>
      </c>
      <c r="U66" s="298">
        <v>2</v>
      </c>
      <c r="V66" s="276">
        <v>45131</v>
      </c>
      <c r="W66" s="277" t="s">
        <v>11</v>
      </c>
      <c r="X66" s="299">
        <v>30</v>
      </c>
    </row>
    <row r="67" spans="1:25" x14ac:dyDescent="0.25">
      <c r="A67" s="295">
        <v>7</v>
      </c>
      <c r="B67" s="284">
        <v>44982</v>
      </c>
      <c r="C67" s="285" t="s">
        <v>215</v>
      </c>
      <c r="D67" s="297" t="s">
        <v>215</v>
      </c>
      <c r="E67" s="295">
        <v>7</v>
      </c>
      <c r="F67" s="284">
        <v>45010</v>
      </c>
      <c r="G67" s="285" t="s">
        <v>215</v>
      </c>
      <c r="H67" s="286" t="s">
        <v>215</v>
      </c>
      <c r="I67" s="289">
        <v>3</v>
      </c>
      <c r="J67" s="290">
        <v>45041</v>
      </c>
      <c r="K67" s="291" t="s">
        <v>215</v>
      </c>
      <c r="L67" s="292" t="s">
        <v>215</v>
      </c>
      <c r="M67" s="289">
        <v>5</v>
      </c>
      <c r="N67" s="290">
        <v>45071</v>
      </c>
      <c r="O67" s="291" t="s">
        <v>215</v>
      </c>
      <c r="P67" s="292" t="s">
        <v>215</v>
      </c>
      <c r="Q67" s="283">
        <v>1</v>
      </c>
      <c r="R67" s="284">
        <v>45102</v>
      </c>
      <c r="S67" s="285" t="s">
        <v>215</v>
      </c>
      <c r="T67" s="286" t="s">
        <v>215</v>
      </c>
      <c r="U67" s="298">
        <v>3</v>
      </c>
      <c r="V67" s="276">
        <v>45132</v>
      </c>
      <c r="W67" s="277" t="s">
        <v>11</v>
      </c>
      <c r="X67" s="299" t="s">
        <v>215</v>
      </c>
    </row>
    <row r="68" spans="1:25" x14ac:dyDescent="0.25">
      <c r="A68" s="295">
        <v>1</v>
      </c>
      <c r="B68" s="284">
        <v>44983</v>
      </c>
      <c r="C68" s="285" t="s">
        <v>215</v>
      </c>
      <c r="D68" s="297" t="s">
        <v>215</v>
      </c>
      <c r="E68" s="295">
        <v>1</v>
      </c>
      <c r="F68" s="284">
        <v>45011</v>
      </c>
      <c r="G68" s="285" t="s">
        <v>215</v>
      </c>
      <c r="H68" s="286" t="s">
        <v>215</v>
      </c>
      <c r="I68" s="289">
        <v>4</v>
      </c>
      <c r="J68" s="290">
        <v>45042</v>
      </c>
      <c r="K68" s="291" t="s">
        <v>215</v>
      </c>
      <c r="L68" s="292" t="s">
        <v>215</v>
      </c>
      <c r="M68" s="289">
        <v>6</v>
      </c>
      <c r="N68" s="290">
        <v>45072</v>
      </c>
      <c r="O68" s="291" t="s">
        <v>215</v>
      </c>
      <c r="P68" s="292" t="s">
        <v>215</v>
      </c>
      <c r="Q68" s="289">
        <v>2</v>
      </c>
      <c r="R68" s="290">
        <v>45103</v>
      </c>
      <c r="S68" s="291" t="s">
        <v>357</v>
      </c>
      <c r="T68" s="292">
        <v>26</v>
      </c>
      <c r="U68" s="298">
        <v>4</v>
      </c>
      <c r="V68" s="276">
        <v>45133</v>
      </c>
      <c r="W68" s="277" t="s">
        <v>11</v>
      </c>
      <c r="X68" s="299" t="s">
        <v>215</v>
      </c>
    </row>
    <row r="69" spans="1:25" x14ac:dyDescent="0.25">
      <c r="A69" s="293">
        <v>2</v>
      </c>
      <c r="B69" s="290">
        <v>44984</v>
      </c>
      <c r="C69" s="291" t="s">
        <v>215</v>
      </c>
      <c r="D69" s="294">
        <v>9</v>
      </c>
      <c r="E69" s="293">
        <v>2</v>
      </c>
      <c r="F69" s="290">
        <v>45012</v>
      </c>
      <c r="G69" s="291" t="s">
        <v>215</v>
      </c>
      <c r="H69" s="292">
        <v>13</v>
      </c>
      <c r="I69" s="289">
        <v>5</v>
      </c>
      <c r="J69" s="290">
        <v>45043</v>
      </c>
      <c r="K69" s="291" t="s">
        <v>215</v>
      </c>
      <c r="L69" s="292" t="s">
        <v>215</v>
      </c>
      <c r="M69" s="283">
        <v>7</v>
      </c>
      <c r="N69" s="284">
        <v>45073</v>
      </c>
      <c r="O69" s="285" t="s">
        <v>215</v>
      </c>
      <c r="P69" s="286" t="s">
        <v>215</v>
      </c>
      <c r="Q69" s="289">
        <v>3</v>
      </c>
      <c r="R69" s="290">
        <v>45104</v>
      </c>
      <c r="S69" s="291" t="s">
        <v>357</v>
      </c>
      <c r="T69" s="292" t="s">
        <v>215</v>
      </c>
      <c r="U69" s="298">
        <v>5</v>
      </c>
      <c r="V69" s="276">
        <v>45134</v>
      </c>
      <c r="W69" s="277" t="s">
        <v>11</v>
      </c>
      <c r="X69" s="299" t="s">
        <v>215</v>
      </c>
    </row>
    <row r="70" spans="1:25" x14ac:dyDescent="0.25">
      <c r="A70" s="293">
        <v>3</v>
      </c>
      <c r="B70" s="290">
        <v>44985</v>
      </c>
      <c r="C70" s="291" t="s">
        <v>215</v>
      </c>
      <c r="D70" s="294" t="s">
        <v>215</v>
      </c>
      <c r="E70" s="293">
        <v>3</v>
      </c>
      <c r="F70" s="290">
        <v>45013</v>
      </c>
      <c r="G70" s="291" t="s">
        <v>215</v>
      </c>
      <c r="H70" s="292" t="s">
        <v>215</v>
      </c>
      <c r="I70" s="289">
        <v>6</v>
      </c>
      <c r="J70" s="290">
        <v>45044</v>
      </c>
      <c r="K70" s="291" t="s">
        <v>215</v>
      </c>
      <c r="L70" s="292" t="s">
        <v>215</v>
      </c>
      <c r="M70" s="283">
        <v>1</v>
      </c>
      <c r="N70" s="284">
        <v>45074</v>
      </c>
      <c r="O70" s="285" t="s">
        <v>238</v>
      </c>
      <c r="P70" s="286" t="s">
        <v>215</v>
      </c>
      <c r="Q70" s="289">
        <v>4</v>
      </c>
      <c r="R70" s="290">
        <v>45105</v>
      </c>
      <c r="S70" s="291" t="s">
        <v>357</v>
      </c>
      <c r="T70" s="292" t="s">
        <v>215</v>
      </c>
      <c r="U70" s="298">
        <v>6</v>
      </c>
      <c r="V70" s="276">
        <v>45135</v>
      </c>
      <c r="W70" s="277" t="s">
        <v>11</v>
      </c>
      <c r="X70" s="299" t="s">
        <v>215</v>
      </c>
    </row>
    <row r="71" spans="1:25" x14ac:dyDescent="0.25">
      <c r="A71" s="293" t="s">
        <v>215</v>
      </c>
      <c r="B71" s="290" t="s">
        <v>215</v>
      </c>
      <c r="C71" s="291" t="s">
        <v>215</v>
      </c>
      <c r="D71" s="294" t="s">
        <v>215</v>
      </c>
      <c r="E71" s="293">
        <v>4</v>
      </c>
      <c r="F71" s="290">
        <v>45014</v>
      </c>
      <c r="G71" s="291" t="s">
        <v>215</v>
      </c>
      <c r="H71" s="292" t="s">
        <v>215</v>
      </c>
      <c r="I71" s="283">
        <v>7</v>
      </c>
      <c r="J71" s="284">
        <v>45045</v>
      </c>
      <c r="K71" s="285" t="s">
        <v>215</v>
      </c>
      <c r="L71" s="286" t="s">
        <v>215</v>
      </c>
      <c r="M71" s="300">
        <v>2</v>
      </c>
      <c r="N71" s="301">
        <v>45075</v>
      </c>
      <c r="O71" s="302" t="s">
        <v>239</v>
      </c>
      <c r="P71" s="303">
        <v>22</v>
      </c>
      <c r="Q71" s="289">
        <v>5</v>
      </c>
      <c r="R71" s="290">
        <v>45106</v>
      </c>
      <c r="S71" s="291" t="s">
        <v>357</v>
      </c>
      <c r="T71" s="292" t="s">
        <v>215</v>
      </c>
      <c r="U71" s="283">
        <v>7</v>
      </c>
      <c r="V71" s="284">
        <v>45136</v>
      </c>
      <c r="W71" s="285" t="s">
        <v>215</v>
      </c>
      <c r="X71" s="286" t="s">
        <v>215</v>
      </c>
    </row>
    <row r="72" spans="1:25" x14ac:dyDescent="0.25">
      <c r="A72" s="293" t="s">
        <v>215</v>
      </c>
      <c r="B72" s="290" t="s">
        <v>215</v>
      </c>
      <c r="C72" s="291" t="s">
        <v>215</v>
      </c>
      <c r="D72" s="294" t="s">
        <v>215</v>
      </c>
      <c r="E72" s="293">
        <v>5</v>
      </c>
      <c r="F72" s="290">
        <v>45015</v>
      </c>
      <c r="G72" s="291" t="s">
        <v>215</v>
      </c>
      <c r="H72" s="292" t="s">
        <v>215</v>
      </c>
      <c r="I72" s="283">
        <v>1</v>
      </c>
      <c r="J72" s="284">
        <v>45046</v>
      </c>
      <c r="K72" s="285" t="s">
        <v>215</v>
      </c>
      <c r="L72" s="286" t="s">
        <v>215</v>
      </c>
      <c r="M72" s="289">
        <v>3</v>
      </c>
      <c r="N72" s="290">
        <v>45076</v>
      </c>
      <c r="O72" s="291" t="s">
        <v>215</v>
      </c>
      <c r="P72" s="292" t="s">
        <v>215</v>
      </c>
      <c r="Q72" s="289">
        <v>6</v>
      </c>
      <c r="R72" s="290">
        <v>45107</v>
      </c>
      <c r="S72" s="291" t="s">
        <v>357</v>
      </c>
      <c r="T72" s="292" t="s">
        <v>215</v>
      </c>
      <c r="U72" s="283">
        <v>1</v>
      </c>
      <c r="V72" s="284">
        <v>45137</v>
      </c>
      <c r="W72" s="285" t="s">
        <v>215</v>
      </c>
      <c r="X72" s="286" t="s">
        <v>215</v>
      </c>
    </row>
    <row r="73" spans="1:25" x14ac:dyDescent="0.25">
      <c r="A73" s="293" t="s">
        <v>215</v>
      </c>
      <c r="B73" s="290" t="s">
        <v>215</v>
      </c>
      <c r="C73" s="291" t="s">
        <v>215</v>
      </c>
      <c r="D73" s="294" t="s">
        <v>215</v>
      </c>
      <c r="E73" s="293">
        <v>6</v>
      </c>
      <c r="F73" s="290">
        <v>45016</v>
      </c>
      <c r="G73" s="291" t="s">
        <v>215</v>
      </c>
      <c r="H73" s="292" t="s">
        <v>215</v>
      </c>
      <c r="I73" s="289" t="s">
        <v>215</v>
      </c>
      <c r="J73" s="290" t="s">
        <v>215</v>
      </c>
      <c r="K73" s="291" t="s">
        <v>215</v>
      </c>
      <c r="L73" s="292" t="s">
        <v>215</v>
      </c>
      <c r="M73" s="289">
        <v>4</v>
      </c>
      <c r="N73" s="290">
        <v>45077</v>
      </c>
      <c r="O73" s="291" t="s">
        <v>385</v>
      </c>
      <c r="P73" s="292" t="s">
        <v>215</v>
      </c>
      <c r="Q73" s="289" t="s">
        <v>215</v>
      </c>
      <c r="R73" s="290" t="s">
        <v>215</v>
      </c>
      <c r="S73" s="291" t="s">
        <v>215</v>
      </c>
      <c r="T73" s="292" t="s">
        <v>215</v>
      </c>
      <c r="U73" s="298">
        <v>2</v>
      </c>
      <c r="V73" s="276">
        <v>45138</v>
      </c>
      <c r="W73" s="277" t="s">
        <v>11</v>
      </c>
      <c r="X73" s="299">
        <v>31</v>
      </c>
    </row>
    <row r="74" spans="1:25" x14ac:dyDescent="0.25">
      <c r="A74" s="304"/>
      <c r="B74" s="305"/>
      <c r="C74" s="308"/>
      <c r="D74" s="306" t="s">
        <v>240</v>
      </c>
      <c r="E74" s="304"/>
      <c r="F74" s="305"/>
      <c r="G74" s="305"/>
      <c r="H74" s="306" t="s">
        <v>241</v>
      </c>
      <c r="I74" s="304"/>
      <c r="J74" s="305"/>
      <c r="K74" s="305"/>
      <c r="L74" s="306" t="s">
        <v>242</v>
      </c>
      <c r="M74" s="304"/>
      <c r="N74" s="305"/>
      <c r="O74" s="305"/>
      <c r="P74" s="306" t="s">
        <v>240</v>
      </c>
      <c r="Q74" s="304"/>
      <c r="R74" s="305"/>
      <c r="S74" s="305"/>
      <c r="T74" s="306" t="s">
        <v>222</v>
      </c>
      <c r="U74" s="304"/>
      <c r="V74" s="305"/>
      <c r="W74" s="305"/>
      <c r="X74" s="306" t="s">
        <v>243</v>
      </c>
    </row>
    <row r="75" spans="1:25" x14ac:dyDescent="0.25">
      <c r="D75">
        <v>15</v>
      </c>
      <c r="H75">
        <v>23</v>
      </c>
      <c r="L75">
        <v>14</v>
      </c>
      <c r="P75">
        <v>19</v>
      </c>
      <c r="T75">
        <v>17</v>
      </c>
      <c r="X75">
        <v>0</v>
      </c>
      <c r="Y75">
        <f>D75+H75+L75+P75+T75+X75</f>
        <v>88</v>
      </c>
    </row>
    <row r="76" spans="1:25" x14ac:dyDescent="0.25">
      <c r="X76" t="s">
        <v>244</v>
      </c>
      <c r="Y76">
        <f>Y38+Y75</f>
        <v>200</v>
      </c>
    </row>
  </sheetData>
  <mergeCells count="16">
    <mergeCell ref="M5:P5"/>
    <mergeCell ref="Q5:T5"/>
    <mergeCell ref="U5:X5"/>
    <mergeCell ref="A40:C40"/>
    <mergeCell ref="A42:D42"/>
    <mergeCell ref="E42:H42"/>
    <mergeCell ref="I42:L42"/>
    <mergeCell ref="M42:P42"/>
    <mergeCell ref="Q42:T42"/>
    <mergeCell ref="U42:X42"/>
    <mergeCell ref="I5:L5"/>
    <mergeCell ref="A1:C1"/>
    <mergeCell ref="D1:G1"/>
    <mergeCell ref="A3:C3"/>
    <mergeCell ref="A5:D5"/>
    <mergeCell ref="E5:H5"/>
  </mergeCells>
  <phoneticPr fontId="17" type="noConversion"/>
  <conditionalFormatting sqref="A6:D6 C7 A7:B10 D7:D10 A11:D36">
    <cfRule type="expression" dxfId="419" priority="41">
      <formula>#REF!=1</formula>
    </cfRule>
  </conditionalFormatting>
  <conditionalFormatting sqref="E6:H36 E56:H73 G55:H55">
    <cfRule type="expression" dxfId="418" priority="40">
      <formula>$D6=1</formula>
    </cfRule>
  </conditionalFormatting>
  <conditionalFormatting sqref="I6:L21 I28:L36 I22:J26 L22:L26">
    <cfRule type="expression" dxfId="417" priority="39">
      <formula>$H6=1</formula>
    </cfRule>
  </conditionalFormatting>
  <conditionalFormatting sqref="M6:P36">
    <cfRule type="expression" dxfId="416" priority="38">
      <formula>$L6=1</formula>
    </cfRule>
  </conditionalFormatting>
  <conditionalFormatting sqref="Q6:T36">
    <cfRule type="expression" dxfId="415" priority="37">
      <formula>$P6=1</formula>
    </cfRule>
  </conditionalFormatting>
  <conditionalFormatting sqref="U6:X36">
    <cfRule type="expression" dxfId="414" priority="36">
      <formula>$T6=1</formula>
    </cfRule>
  </conditionalFormatting>
  <conditionalFormatting sqref="A6:B36">
    <cfRule type="expression" dxfId="413" priority="35">
      <formula>#REF!=7</formula>
    </cfRule>
  </conditionalFormatting>
  <conditionalFormatting sqref="E6:F36 E56:F73">
    <cfRule type="expression" dxfId="412" priority="34">
      <formula>$D6=7</formula>
    </cfRule>
  </conditionalFormatting>
  <conditionalFormatting sqref="I6:J26 I28:J36">
    <cfRule type="expression" dxfId="411" priority="33">
      <formula>$H6=7</formula>
    </cfRule>
  </conditionalFormatting>
  <conditionalFormatting sqref="M6:N36">
    <cfRule type="expression" dxfId="410" priority="32">
      <formula>$L6=7</formula>
    </cfRule>
  </conditionalFormatting>
  <conditionalFormatting sqref="Q6:R36">
    <cfRule type="expression" dxfId="409" priority="31">
      <formula>$P6=7</formula>
    </cfRule>
  </conditionalFormatting>
  <conditionalFormatting sqref="U6:V36">
    <cfRule type="expression" dxfId="408" priority="30">
      <formula>$T6=7</formula>
    </cfRule>
  </conditionalFormatting>
  <conditionalFormatting sqref="C8">
    <cfRule type="expression" dxfId="407" priority="29">
      <formula>$T8=1</formula>
    </cfRule>
  </conditionalFormatting>
  <conditionalFormatting sqref="A43:D54 A60:D73 A55:B59 D55:D59">
    <cfRule type="expression" dxfId="406" priority="28">
      <formula>#REF!=1</formula>
    </cfRule>
  </conditionalFormatting>
  <conditionalFormatting sqref="A43:B73">
    <cfRule type="expression" dxfId="405" priority="27">
      <formula>#REF!=7</formula>
    </cfRule>
  </conditionalFormatting>
  <conditionalFormatting sqref="E43:H54">
    <cfRule type="expression" dxfId="404" priority="26">
      <formula>$D43=1</formula>
    </cfRule>
  </conditionalFormatting>
  <conditionalFormatting sqref="E43:F54">
    <cfRule type="expression" dxfId="403" priority="25">
      <formula>$D43=7</formula>
    </cfRule>
  </conditionalFormatting>
  <conditionalFormatting sqref="I43:L44 I48:L73 I45:J47 L45:L47">
    <cfRule type="expression" dxfId="402" priority="24">
      <formula>$H43=1</formula>
    </cfRule>
  </conditionalFormatting>
  <conditionalFormatting sqref="I43:J73">
    <cfRule type="expression" dxfId="401" priority="23">
      <formula>$H43=7</formula>
    </cfRule>
  </conditionalFormatting>
  <conditionalFormatting sqref="M43:P60 M62:P73 M61:N61 P61">
    <cfRule type="expression" dxfId="400" priority="22">
      <formula>$L43=1</formula>
    </cfRule>
  </conditionalFormatting>
  <conditionalFormatting sqref="M43:N73">
    <cfRule type="expression" dxfId="399" priority="21">
      <formula>$L43=7</formula>
    </cfRule>
  </conditionalFormatting>
  <conditionalFormatting sqref="Q43:T73">
    <cfRule type="expression" dxfId="398" priority="20">
      <formula>$P43=1</formula>
    </cfRule>
  </conditionalFormatting>
  <conditionalFormatting sqref="Q43:R73">
    <cfRule type="expression" dxfId="397" priority="19">
      <formula>$P43=7</formula>
    </cfRule>
  </conditionalFormatting>
  <conditionalFormatting sqref="U43:X73">
    <cfRule type="expression" dxfId="396" priority="18">
      <formula>$T43=1</formula>
    </cfRule>
  </conditionalFormatting>
  <conditionalFormatting sqref="U43:V73">
    <cfRule type="expression" dxfId="395" priority="17">
      <formula>$T43=7</formula>
    </cfRule>
  </conditionalFormatting>
  <conditionalFormatting sqref="I27:L27">
    <cfRule type="expression" dxfId="394" priority="16">
      <formula>$H27=1</formula>
    </cfRule>
  </conditionalFormatting>
  <conditionalFormatting sqref="I27:J27">
    <cfRule type="expression" dxfId="393" priority="15">
      <formula>$H27=7</formula>
    </cfRule>
  </conditionalFormatting>
  <conditionalFormatting sqref="K22:K26">
    <cfRule type="expression" dxfId="392" priority="14">
      <formula>#REF!=1</formula>
    </cfRule>
  </conditionalFormatting>
  <conditionalFormatting sqref="E55:F55">
    <cfRule type="expression" dxfId="391" priority="13">
      <formula>#REF!=1</formula>
    </cfRule>
  </conditionalFormatting>
  <conditionalFormatting sqref="E55:F55">
    <cfRule type="expression" dxfId="390" priority="12">
      <formula>#REF!=7</formula>
    </cfRule>
  </conditionalFormatting>
  <conditionalFormatting sqref="C9">
    <cfRule type="expression" dxfId="389" priority="11">
      <formula>$T9=1</formula>
    </cfRule>
  </conditionalFormatting>
  <conditionalFormatting sqref="C10">
    <cfRule type="expression" dxfId="388" priority="10">
      <formula>$T10=1</formula>
    </cfRule>
  </conditionalFormatting>
  <conditionalFormatting sqref="C55:C59">
    <cfRule type="expression" dxfId="387" priority="9">
      <formula>$P55=1</formula>
    </cfRule>
  </conditionalFormatting>
  <conditionalFormatting sqref="K45:K47">
    <cfRule type="expression" dxfId="386" priority="4">
      <formula>$P45=1</formula>
    </cfRule>
  </conditionalFormatting>
  <conditionalFormatting sqref="O61">
    <cfRule type="expression" dxfId="385" priority="1">
      <formula>$P61=1</formula>
    </cfRule>
  </conditionalFormatting>
  <pageMargins left="0.7" right="0.7" top="0.75" bottom="0.75" header="0.3" footer="0.3"/>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ACBA6-4961-422C-B729-99B241DE1352}">
  <sheetPr>
    <tabColor theme="5" tint="0.59999389629810485"/>
  </sheetPr>
  <dimension ref="A1:AO101"/>
  <sheetViews>
    <sheetView zoomScaleNormal="100" workbookViewId="0">
      <selection activeCell="J57" sqref="J57"/>
    </sheetView>
  </sheetViews>
  <sheetFormatPr defaultRowHeight="15" outlineLevelRow="1" x14ac:dyDescent="0.25"/>
  <cols>
    <col min="1" max="1" width="11.85546875" customWidth="1"/>
    <col min="2" max="2" width="9.140625" customWidth="1"/>
    <col min="4" max="4" width="11.85546875" customWidth="1"/>
    <col min="7" max="7" width="11.85546875" customWidth="1"/>
    <col min="10" max="10" width="11.85546875" customWidth="1"/>
    <col min="13" max="13" width="11.85546875" customWidth="1"/>
    <col min="16" max="16" width="11.85546875" customWidth="1"/>
    <col min="19" max="19" width="11.85546875" customWidth="1"/>
    <col min="22" max="22" width="11.85546875" customWidth="1"/>
    <col min="25" max="25" width="11.85546875" customWidth="1"/>
    <col min="27" max="27" width="8.7109375" customWidth="1"/>
    <col min="28" max="28" width="11.85546875" customWidth="1"/>
    <col min="29" max="30" width="8.7109375" customWidth="1"/>
    <col min="31" max="31" width="11.85546875" customWidth="1"/>
    <col min="32" max="33" width="8.7109375" customWidth="1"/>
    <col min="34" max="34" width="11.85546875" customWidth="1"/>
    <col min="35" max="36" width="8.7109375" customWidth="1"/>
    <col min="37" max="37" width="11.85546875" customWidth="1"/>
    <col min="38" max="38" width="8.7109375" customWidth="1"/>
    <col min="39" max="39" width="10.140625" customWidth="1"/>
    <col min="40" max="40" width="1.140625" customWidth="1"/>
    <col min="41" max="41" width="8.7109375" customWidth="1"/>
  </cols>
  <sheetData>
    <row r="1" spans="1:41" ht="29.25" thickBot="1" x14ac:dyDescent="0.5">
      <c r="A1" s="529" t="s">
        <v>274</v>
      </c>
      <c r="B1" s="530"/>
      <c r="C1" s="530"/>
      <c r="D1" s="531"/>
      <c r="E1" s="531"/>
      <c r="F1" s="531"/>
      <c r="G1" s="530"/>
      <c r="H1" s="530"/>
      <c r="I1" s="530"/>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2"/>
    </row>
    <row r="2" spans="1:41" ht="30.75" thickBot="1" x14ac:dyDescent="0.3">
      <c r="A2" s="380" t="s">
        <v>358</v>
      </c>
      <c r="B2" s="382" t="s">
        <v>276</v>
      </c>
      <c r="C2" s="381" t="s">
        <v>16</v>
      </c>
      <c r="D2" s="380" t="s">
        <v>358</v>
      </c>
      <c r="E2" s="382" t="s">
        <v>276</v>
      </c>
      <c r="F2" s="382" t="s">
        <v>16</v>
      </c>
      <c r="G2" s="380" t="s">
        <v>358</v>
      </c>
      <c r="H2" s="382" t="s">
        <v>276</v>
      </c>
      <c r="I2" s="381" t="s">
        <v>16</v>
      </c>
      <c r="J2" s="380" t="s">
        <v>358</v>
      </c>
      <c r="K2" s="382" t="s">
        <v>276</v>
      </c>
      <c r="L2" s="381" t="s">
        <v>16</v>
      </c>
      <c r="M2" s="380" t="s">
        <v>358</v>
      </c>
      <c r="N2" s="382" t="s">
        <v>276</v>
      </c>
      <c r="O2" s="381" t="s">
        <v>16</v>
      </c>
      <c r="P2" s="380" t="s">
        <v>358</v>
      </c>
      <c r="Q2" s="382" t="s">
        <v>276</v>
      </c>
      <c r="R2" s="381" t="s">
        <v>16</v>
      </c>
      <c r="S2" s="380" t="s">
        <v>358</v>
      </c>
      <c r="T2" s="382" t="s">
        <v>276</v>
      </c>
      <c r="U2" s="381" t="s">
        <v>16</v>
      </c>
      <c r="V2" s="380" t="s">
        <v>358</v>
      </c>
      <c r="W2" s="382" t="s">
        <v>276</v>
      </c>
      <c r="X2" s="381" t="s">
        <v>16</v>
      </c>
      <c r="Y2" s="380" t="s">
        <v>358</v>
      </c>
      <c r="Z2" s="382" t="s">
        <v>276</v>
      </c>
      <c r="AA2" s="381" t="s">
        <v>16</v>
      </c>
      <c r="AB2" s="380" t="s">
        <v>358</v>
      </c>
      <c r="AC2" s="382" t="s">
        <v>276</v>
      </c>
      <c r="AD2" s="381" t="s">
        <v>16</v>
      </c>
      <c r="AE2" s="380" t="s">
        <v>358</v>
      </c>
      <c r="AF2" s="382" t="s">
        <v>276</v>
      </c>
      <c r="AG2" s="381" t="s">
        <v>16</v>
      </c>
      <c r="AH2" s="380" t="s">
        <v>358</v>
      </c>
      <c r="AI2" s="382" t="s">
        <v>276</v>
      </c>
      <c r="AJ2" s="381" t="s">
        <v>16</v>
      </c>
      <c r="AK2" s="380" t="s">
        <v>358</v>
      </c>
      <c r="AL2" s="382" t="s">
        <v>276</v>
      </c>
      <c r="AM2" s="381" t="s">
        <v>16</v>
      </c>
      <c r="AN2" s="313"/>
      <c r="AO2" s="351" t="s">
        <v>275</v>
      </c>
    </row>
    <row r="3" spans="1:41" ht="15.75" thickBot="1" x14ac:dyDescent="0.3">
      <c r="A3" s="525" t="s">
        <v>392</v>
      </c>
      <c r="B3" s="526"/>
      <c r="C3" s="528"/>
      <c r="D3" s="527" t="s">
        <v>393</v>
      </c>
      <c r="E3" s="526"/>
      <c r="F3" s="528"/>
      <c r="G3" s="525" t="s">
        <v>394</v>
      </c>
      <c r="H3" s="526"/>
      <c r="I3" s="526"/>
      <c r="J3" s="525" t="s">
        <v>395</v>
      </c>
      <c r="K3" s="526"/>
      <c r="L3" s="526"/>
      <c r="M3" s="525" t="s">
        <v>396</v>
      </c>
      <c r="N3" s="526"/>
      <c r="O3" s="526"/>
      <c r="P3" s="533" t="s">
        <v>397</v>
      </c>
      <c r="Q3" s="533"/>
      <c r="R3" s="533"/>
      <c r="S3" s="525"/>
      <c r="T3" s="526"/>
      <c r="U3" s="526"/>
      <c r="V3" s="525"/>
      <c r="W3" s="526"/>
      <c r="X3" s="526"/>
      <c r="Y3" s="525"/>
      <c r="Z3" s="526"/>
      <c r="AA3" s="526"/>
      <c r="AB3" s="525"/>
      <c r="AC3" s="526"/>
      <c r="AD3" s="526"/>
      <c r="AE3" s="525"/>
      <c r="AF3" s="526"/>
      <c r="AG3" s="526"/>
      <c r="AH3" s="525"/>
      <c r="AI3" s="526"/>
      <c r="AJ3" s="526"/>
      <c r="AK3" s="525"/>
      <c r="AL3" s="526"/>
      <c r="AM3" s="526"/>
      <c r="AN3" s="312"/>
      <c r="AO3" s="323"/>
    </row>
    <row r="4" spans="1:41" ht="5.25" customHeight="1" thickBot="1" x14ac:dyDescent="0.3">
      <c r="A4" s="311"/>
      <c r="B4" s="320" t="s">
        <v>273</v>
      </c>
      <c r="C4" s="321"/>
      <c r="D4" s="377"/>
      <c r="E4" s="320"/>
      <c r="F4" s="321"/>
      <c r="G4" s="377"/>
      <c r="H4" s="320"/>
      <c r="I4" s="321"/>
      <c r="J4" s="377"/>
      <c r="K4" s="320"/>
      <c r="L4" s="321"/>
      <c r="M4" s="377"/>
      <c r="N4" s="320"/>
      <c r="O4" s="321"/>
      <c r="P4" s="377"/>
      <c r="Q4" s="320"/>
      <c r="R4" s="321"/>
      <c r="S4" s="377"/>
      <c r="T4" s="320"/>
      <c r="U4" s="321"/>
      <c r="V4" s="377"/>
      <c r="W4" s="320"/>
      <c r="X4" s="321"/>
      <c r="Y4" s="377"/>
      <c r="Z4" s="320"/>
      <c r="AA4" s="321"/>
      <c r="AB4" s="377"/>
      <c r="AC4" s="320"/>
      <c r="AD4" s="321"/>
      <c r="AE4" s="377"/>
      <c r="AF4" s="320"/>
      <c r="AG4" s="321"/>
      <c r="AH4" s="377"/>
      <c r="AI4" s="320"/>
      <c r="AJ4" s="321"/>
      <c r="AK4" s="377"/>
      <c r="AL4" s="320"/>
      <c r="AM4" s="321"/>
      <c r="AN4" s="311"/>
      <c r="AO4" s="325"/>
    </row>
    <row r="5" spans="1:41" ht="30" x14ac:dyDescent="0.25">
      <c r="A5" s="379" t="s">
        <v>255</v>
      </c>
      <c r="B5" s="314" t="s">
        <v>248</v>
      </c>
      <c r="C5" s="383"/>
      <c r="D5" s="379"/>
      <c r="E5" s="314"/>
      <c r="F5" s="383"/>
      <c r="G5" s="379" t="s">
        <v>335</v>
      </c>
      <c r="H5" s="315" t="s">
        <v>250</v>
      </c>
      <c r="I5" s="383"/>
      <c r="J5" s="384" t="s">
        <v>257</v>
      </c>
      <c r="K5" s="315" t="s">
        <v>252</v>
      </c>
      <c r="L5" s="383"/>
      <c r="M5" s="384" t="s">
        <v>260</v>
      </c>
      <c r="N5" s="315" t="s">
        <v>252</v>
      </c>
      <c r="O5" s="383"/>
      <c r="P5" s="384" t="s">
        <v>255</v>
      </c>
      <c r="Q5" s="315" t="s">
        <v>252</v>
      </c>
      <c r="R5" s="383"/>
      <c r="S5" s="384" t="s">
        <v>373</v>
      </c>
      <c r="T5" s="315" t="s">
        <v>252</v>
      </c>
      <c r="U5" s="383"/>
      <c r="V5" s="384" t="s">
        <v>257</v>
      </c>
      <c r="W5" s="315" t="s">
        <v>248</v>
      </c>
      <c r="X5" s="383"/>
      <c r="Y5" s="384" t="s">
        <v>346</v>
      </c>
      <c r="Z5" s="315" t="s">
        <v>371</v>
      </c>
      <c r="AA5" s="383"/>
      <c r="AB5" s="384"/>
      <c r="AC5" s="315"/>
      <c r="AD5" s="383"/>
      <c r="AE5" s="384"/>
      <c r="AF5" s="315"/>
      <c r="AG5" s="383"/>
      <c r="AH5" s="384"/>
      <c r="AI5" s="315"/>
      <c r="AJ5" s="383"/>
      <c r="AK5" s="384"/>
      <c r="AL5" s="315"/>
      <c r="AM5" s="383"/>
      <c r="AN5" s="311"/>
      <c r="AO5" s="324">
        <f>SUM(B5:AM5)</f>
        <v>0</v>
      </c>
    </row>
    <row r="6" spans="1:41" x14ac:dyDescent="0.25">
      <c r="A6" s="379" t="s">
        <v>255</v>
      </c>
      <c r="B6" s="314" t="s">
        <v>250</v>
      </c>
      <c r="C6" s="383"/>
      <c r="D6" s="379" t="s">
        <v>256</v>
      </c>
      <c r="E6" s="314" t="s">
        <v>249</v>
      </c>
      <c r="F6" s="383"/>
      <c r="G6" s="379" t="s">
        <v>257</v>
      </c>
      <c r="H6" s="315" t="s">
        <v>250</v>
      </c>
      <c r="I6" s="383"/>
      <c r="J6" s="384" t="s">
        <v>257</v>
      </c>
      <c r="K6" s="315" t="s">
        <v>251</v>
      </c>
      <c r="L6" s="383"/>
      <c r="M6" s="384" t="s">
        <v>260</v>
      </c>
      <c r="N6" s="315" t="s">
        <v>251</v>
      </c>
      <c r="O6" s="383"/>
      <c r="P6" s="384" t="s">
        <v>111</v>
      </c>
      <c r="Q6" s="315" t="s">
        <v>252</v>
      </c>
      <c r="R6" s="383"/>
      <c r="S6" s="384" t="s">
        <v>373</v>
      </c>
      <c r="T6" s="315" t="s">
        <v>251</v>
      </c>
      <c r="U6" s="383"/>
      <c r="V6" s="384" t="s">
        <v>366</v>
      </c>
      <c r="W6" s="315" t="s">
        <v>251</v>
      </c>
      <c r="X6" s="383"/>
      <c r="Y6" s="384" t="s">
        <v>266</v>
      </c>
      <c r="Z6" s="315"/>
      <c r="AA6" s="383" t="s">
        <v>377</v>
      </c>
      <c r="AB6" s="384"/>
      <c r="AC6" s="315"/>
      <c r="AD6" s="383"/>
      <c r="AE6" s="384"/>
      <c r="AF6" s="315"/>
      <c r="AG6" s="383"/>
      <c r="AH6" s="384"/>
      <c r="AI6" s="315"/>
      <c r="AJ6" s="383"/>
      <c r="AK6" s="384"/>
      <c r="AL6" s="315"/>
      <c r="AM6" s="383"/>
      <c r="AN6" s="311"/>
      <c r="AO6" s="322">
        <f t="shared" ref="AO6:AO27" si="0">SUM(B6:AM6)</f>
        <v>0</v>
      </c>
    </row>
    <row r="7" spans="1:41" x14ac:dyDescent="0.25">
      <c r="A7" s="379" t="s">
        <v>354</v>
      </c>
      <c r="B7" s="314" t="s">
        <v>250</v>
      </c>
      <c r="C7" s="383"/>
      <c r="D7" s="379" t="s">
        <v>256</v>
      </c>
      <c r="E7" s="314" t="s">
        <v>250</v>
      </c>
      <c r="F7" s="383"/>
      <c r="G7" s="379" t="s">
        <v>257</v>
      </c>
      <c r="H7" s="315" t="s">
        <v>249</v>
      </c>
      <c r="I7" s="383"/>
      <c r="J7" s="384" t="s">
        <v>335</v>
      </c>
      <c r="K7" s="315" t="s">
        <v>249</v>
      </c>
      <c r="L7" s="383"/>
      <c r="M7" s="384" t="s">
        <v>262</v>
      </c>
      <c r="N7" s="315" t="s">
        <v>249</v>
      </c>
      <c r="O7" s="383"/>
      <c r="P7" s="384" t="s">
        <v>111</v>
      </c>
      <c r="Q7" s="315" t="s">
        <v>251</v>
      </c>
      <c r="R7" s="383"/>
      <c r="S7" s="384"/>
      <c r="T7" s="315"/>
      <c r="U7" s="383"/>
      <c r="V7" s="384" t="s">
        <v>346</v>
      </c>
      <c r="W7" s="315" t="s">
        <v>248</v>
      </c>
      <c r="X7" s="383"/>
      <c r="Y7" s="384"/>
      <c r="Z7" s="315"/>
      <c r="AA7" s="383"/>
      <c r="AB7" s="384"/>
      <c r="AC7" s="315"/>
      <c r="AD7" s="383"/>
      <c r="AE7" s="384"/>
      <c r="AF7" s="315"/>
      <c r="AG7" s="383"/>
      <c r="AH7" s="384"/>
      <c r="AI7" s="315"/>
      <c r="AJ7" s="383"/>
      <c r="AK7" s="384"/>
      <c r="AL7" s="315"/>
      <c r="AM7" s="383"/>
      <c r="AN7" s="311"/>
      <c r="AO7" s="322">
        <f t="shared" si="0"/>
        <v>0</v>
      </c>
    </row>
    <row r="8" spans="1:41" ht="30" x14ac:dyDescent="0.25">
      <c r="A8" s="379" t="s">
        <v>354</v>
      </c>
      <c r="B8" s="314" t="s">
        <v>251</v>
      </c>
      <c r="C8" s="383"/>
      <c r="D8" s="379" t="s">
        <v>256</v>
      </c>
      <c r="E8" s="314" t="s">
        <v>251</v>
      </c>
      <c r="F8" s="383"/>
      <c r="G8" s="379" t="s">
        <v>346</v>
      </c>
      <c r="H8" s="315" t="s">
        <v>250</v>
      </c>
      <c r="I8" s="383"/>
      <c r="J8" s="384" t="s">
        <v>355</v>
      </c>
      <c r="K8" s="315" t="s">
        <v>334</v>
      </c>
      <c r="L8" s="383"/>
      <c r="M8" s="384" t="s">
        <v>256</v>
      </c>
      <c r="N8" s="315" t="s">
        <v>248</v>
      </c>
      <c r="O8" s="383"/>
      <c r="P8" s="384" t="s">
        <v>111</v>
      </c>
      <c r="Q8" s="315" t="s">
        <v>250</v>
      </c>
      <c r="R8" s="383"/>
      <c r="S8" s="384"/>
      <c r="T8" s="315"/>
      <c r="U8" s="383"/>
      <c r="V8" s="384"/>
      <c r="W8" s="315"/>
      <c r="X8" s="383"/>
      <c r="Y8" s="384"/>
      <c r="Z8" s="315"/>
      <c r="AA8" s="383"/>
      <c r="AB8" s="384"/>
      <c r="AC8" s="315"/>
      <c r="AD8" s="383"/>
      <c r="AE8" s="384"/>
      <c r="AF8" s="315"/>
      <c r="AG8" s="383"/>
      <c r="AH8" s="384"/>
      <c r="AI8" s="315"/>
      <c r="AJ8" s="383"/>
      <c r="AK8" s="384"/>
      <c r="AL8" s="315"/>
      <c r="AM8" s="383"/>
      <c r="AN8" s="311"/>
      <c r="AO8" s="322">
        <f t="shared" si="0"/>
        <v>0</v>
      </c>
    </row>
    <row r="9" spans="1:41" ht="30" x14ac:dyDescent="0.25">
      <c r="A9" s="379" t="s">
        <v>354</v>
      </c>
      <c r="B9" s="314" t="s">
        <v>252</v>
      </c>
      <c r="C9" s="383"/>
      <c r="D9" s="379" t="s">
        <v>256</v>
      </c>
      <c r="E9" s="314" t="s">
        <v>252</v>
      </c>
      <c r="F9" s="383"/>
      <c r="G9" s="379" t="s">
        <v>376</v>
      </c>
      <c r="H9" s="315"/>
      <c r="I9" s="383"/>
      <c r="J9" s="384" t="s">
        <v>365</v>
      </c>
      <c r="K9" s="315" t="s">
        <v>251</v>
      </c>
      <c r="L9" s="383"/>
      <c r="M9" s="384" t="s">
        <v>372</v>
      </c>
      <c r="N9" s="315" t="s">
        <v>333</v>
      </c>
      <c r="O9" s="383"/>
      <c r="P9" s="384" t="s">
        <v>372</v>
      </c>
      <c r="Q9" s="315" t="s">
        <v>333</v>
      </c>
      <c r="R9" s="383"/>
      <c r="S9" s="384"/>
      <c r="T9" s="315"/>
      <c r="U9" s="383"/>
      <c r="V9" s="384"/>
      <c r="W9" s="315"/>
      <c r="X9" s="383"/>
      <c r="Y9" s="384"/>
      <c r="Z9" s="315"/>
      <c r="AA9" s="383"/>
      <c r="AB9" s="384"/>
      <c r="AC9" s="315"/>
      <c r="AD9" s="383"/>
      <c r="AE9" s="384"/>
      <c r="AF9" s="315"/>
      <c r="AG9" s="383"/>
      <c r="AH9" s="384"/>
      <c r="AI9" s="315"/>
      <c r="AJ9" s="383"/>
      <c r="AK9" s="384"/>
      <c r="AL9" s="315"/>
      <c r="AM9" s="383"/>
      <c r="AN9" s="311"/>
      <c r="AO9" s="322">
        <f t="shared" si="0"/>
        <v>0</v>
      </c>
    </row>
    <row r="10" spans="1:41" x14ac:dyDescent="0.25">
      <c r="A10" s="379" t="s">
        <v>354</v>
      </c>
      <c r="B10" s="314" t="s">
        <v>248</v>
      </c>
      <c r="C10" s="383"/>
      <c r="D10" s="379" t="s">
        <v>336</v>
      </c>
      <c r="E10" s="314" t="s">
        <v>248</v>
      </c>
      <c r="F10" s="383"/>
      <c r="G10" s="379"/>
      <c r="H10" s="315"/>
      <c r="I10" s="383"/>
      <c r="J10" s="384" t="s">
        <v>365</v>
      </c>
      <c r="K10" s="315" t="s">
        <v>252</v>
      </c>
      <c r="L10" s="383"/>
      <c r="M10" s="384" t="s">
        <v>258</v>
      </c>
      <c r="N10" s="315" t="s">
        <v>248</v>
      </c>
      <c r="O10" s="383"/>
      <c r="P10" s="384"/>
      <c r="Q10" s="315"/>
      <c r="R10" s="383"/>
      <c r="S10" s="384"/>
      <c r="T10" s="315"/>
      <c r="U10" s="383"/>
      <c r="V10" s="384"/>
      <c r="W10" s="315"/>
      <c r="X10" s="383"/>
      <c r="Y10" s="384"/>
      <c r="Z10" s="315"/>
      <c r="AA10" s="383"/>
      <c r="AB10" s="384"/>
      <c r="AC10" s="315"/>
      <c r="AD10" s="383"/>
      <c r="AE10" s="384"/>
      <c r="AF10" s="315"/>
      <c r="AG10" s="383"/>
      <c r="AH10" s="384"/>
      <c r="AI10" s="315"/>
      <c r="AJ10" s="383"/>
      <c r="AK10" s="384"/>
      <c r="AL10" s="315"/>
      <c r="AM10" s="383"/>
      <c r="AN10" s="311"/>
      <c r="AO10" s="322">
        <f t="shared" si="0"/>
        <v>0</v>
      </c>
    </row>
    <row r="11" spans="1:41" x14ac:dyDescent="0.25">
      <c r="A11" s="379" t="s">
        <v>262</v>
      </c>
      <c r="B11" s="314" t="s">
        <v>250</v>
      </c>
      <c r="C11" s="383"/>
      <c r="D11" s="379" t="s">
        <v>336</v>
      </c>
      <c r="E11" s="314" t="s">
        <v>249</v>
      </c>
      <c r="F11" s="383"/>
      <c r="G11" s="379"/>
      <c r="H11" s="315"/>
      <c r="I11" s="383"/>
      <c r="J11" s="384" t="s">
        <v>366</v>
      </c>
      <c r="K11" s="315" t="s">
        <v>252</v>
      </c>
      <c r="L11" s="383"/>
      <c r="M11" s="384" t="s">
        <v>261</v>
      </c>
      <c r="N11" s="315" t="s">
        <v>252</v>
      </c>
      <c r="O11" s="383"/>
      <c r="P11" s="384" t="s">
        <v>363</v>
      </c>
      <c r="Q11" s="315" t="s">
        <v>369</v>
      </c>
      <c r="R11" s="383"/>
      <c r="S11" s="384"/>
      <c r="T11" s="315"/>
      <c r="U11" s="383"/>
      <c r="V11" s="384"/>
      <c r="W11" s="315"/>
      <c r="X11" s="383"/>
      <c r="Y11" s="384"/>
      <c r="Z11" s="315"/>
      <c r="AA11" s="383"/>
      <c r="AB11" s="384"/>
      <c r="AC11" s="315"/>
      <c r="AD11" s="383"/>
      <c r="AE11" s="384"/>
      <c r="AF11" s="315"/>
      <c r="AG11" s="383"/>
      <c r="AH11" s="384"/>
      <c r="AI11" s="315"/>
      <c r="AJ11" s="383"/>
      <c r="AK11" s="384"/>
      <c r="AL11" s="315"/>
      <c r="AM11" s="383"/>
      <c r="AN11" s="311"/>
      <c r="AO11" s="322">
        <f t="shared" si="0"/>
        <v>0</v>
      </c>
    </row>
    <row r="12" spans="1:41" ht="30" x14ac:dyDescent="0.25">
      <c r="A12" s="379" t="s">
        <v>363</v>
      </c>
      <c r="B12" s="314" t="s">
        <v>369</v>
      </c>
      <c r="C12" s="383"/>
      <c r="D12" s="379" t="s">
        <v>355</v>
      </c>
      <c r="E12" s="314" t="s">
        <v>334</v>
      </c>
      <c r="F12" s="383"/>
      <c r="G12" s="379"/>
      <c r="H12" s="315"/>
      <c r="I12" s="383"/>
      <c r="J12" s="384" t="s">
        <v>367</v>
      </c>
      <c r="K12" s="315" t="s">
        <v>371</v>
      </c>
      <c r="L12" s="383"/>
      <c r="M12" s="384" t="s">
        <v>261</v>
      </c>
      <c r="N12" s="315" t="s">
        <v>251</v>
      </c>
      <c r="O12" s="383"/>
      <c r="P12" s="384" t="s">
        <v>341</v>
      </c>
      <c r="Q12" s="315" t="s">
        <v>371</v>
      </c>
      <c r="R12" s="383"/>
      <c r="S12" s="384"/>
      <c r="T12" s="315"/>
      <c r="U12" s="383"/>
      <c r="V12" s="384"/>
      <c r="W12" s="315"/>
      <c r="X12" s="383"/>
      <c r="Y12" s="384"/>
      <c r="Z12" s="315"/>
      <c r="AA12" s="383"/>
      <c r="AB12" s="384"/>
      <c r="AC12" s="315"/>
      <c r="AD12" s="383"/>
      <c r="AE12" s="384"/>
      <c r="AF12" s="315"/>
      <c r="AG12" s="383"/>
      <c r="AH12" s="384"/>
      <c r="AI12" s="315"/>
      <c r="AJ12" s="383"/>
      <c r="AK12" s="384"/>
      <c r="AL12" s="315"/>
      <c r="AM12" s="383"/>
      <c r="AN12" s="311"/>
      <c r="AO12" s="322">
        <f t="shared" si="0"/>
        <v>0</v>
      </c>
    </row>
    <row r="13" spans="1:41" ht="30" x14ac:dyDescent="0.25">
      <c r="A13" s="379" t="s">
        <v>346</v>
      </c>
      <c r="B13" s="314" t="s">
        <v>250</v>
      </c>
      <c r="C13" s="383"/>
      <c r="D13" s="379" t="s">
        <v>364</v>
      </c>
      <c r="E13" s="314" t="s">
        <v>248</v>
      </c>
      <c r="F13" s="383"/>
      <c r="G13" s="384"/>
      <c r="H13" s="315"/>
      <c r="I13" s="383"/>
      <c r="J13" s="384" t="s">
        <v>368</v>
      </c>
      <c r="K13" s="315" t="s">
        <v>333</v>
      </c>
      <c r="L13" s="383"/>
      <c r="M13" s="384" t="s">
        <v>346</v>
      </c>
      <c r="N13" s="315" t="s">
        <v>249</v>
      </c>
      <c r="O13" s="383"/>
      <c r="P13" s="384" t="s">
        <v>351</v>
      </c>
      <c r="Q13" s="315"/>
      <c r="R13" s="383"/>
      <c r="S13" s="384"/>
      <c r="T13" s="315"/>
      <c r="U13" s="383"/>
      <c r="V13" s="384"/>
      <c r="W13" s="315"/>
      <c r="X13" s="383"/>
      <c r="Y13" s="384"/>
      <c r="Z13" s="315"/>
      <c r="AA13" s="383"/>
      <c r="AB13" s="384"/>
      <c r="AC13" s="315"/>
      <c r="AD13" s="383"/>
      <c r="AE13" s="384"/>
      <c r="AF13" s="315"/>
      <c r="AG13" s="383"/>
      <c r="AH13" s="384"/>
      <c r="AI13" s="315"/>
      <c r="AJ13" s="383"/>
      <c r="AK13" s="384"/>
      <c r="AL13" s="315"/>
      <c r="AM13" s="383"/>
      <c r="AN13" s="311"/>
      <c r="AO13" s="322">
        <f t="shared" si="0"/>
        <v>0</v>
      </c>
    </row>
    <row r="14" spans="1:41" ht="30" x14ac:dyDescent="0.25">
      <c r="A14" s="379" t="s">
        <v>97</v>
      </c>
      <c r="B14" s="314"/>
      <c r="C14" s="383"/>
      <c r="D14" s="379" t="s">
        <v>346</v>
      </c>
      <c r="E14" s="314" t="s">
        <v>249</v>
      </c>
      <c r="F14" s="383"/>
      <c r="G14" s="384"/>
      <c r="H14" s="315"/>
      <c r="I14" s="383"/>
      <c r="J14" s="384" t="s">
        <v>346</v>
      </c>
      <c r="K14" s="315" t="s">
        <v>251</v>
      </c>
      <c r="L14" s="383"/>
      <c r="M14" s="384"/>
      <c r="N14" s="315"/>
      <c r="O14" s="383"/>
      <c r="P14" s="384"/>
      <c r="Q14" s="315"/>
      <c r="R14" s="383"/>
      <c r="S14" s="384"/>
      <c r="T14" s="315"/>
      <c r="U14" s="383"/>
      <c r="V14" s="384"/>
      <c r="W14" s="315"/>
      <c r="X14" s="383"/>
      <c r="Y14" s="384"/>
      <c r="Z14" s="315"/>
      <c r="AA14" s="383"/>
      <c r="AB14" s="384"/>
      <c r="AC14" s="315"/>
      <c r="AD14" s="383"/>
      <c r="AE14" s="384"/>
      <c r="AF14" s="315"/>
      <c r="AG14" s="383"/>
      <c r="AH14" s="384"/>
      <c r="AI14" s="315"/>
      <c r="AJ14" s="383"/>
      <c r="AK14" s="384"/>
      <c r="AL14" s="315"/>
      <c r="AM14" s="383"/>
      <c r="AN14" s="311"/>
      <c r="AO14" s="322">
        <f t="shared" si="0"/>
        <v>0</v>
      </c>
    </row>
    <row r="15" spans="1:41" x14ac:dyDescent="0.25">
      <c r="A15" s="379" t="s">
        <v>256</v>
      </c>
      <c r="B15" s="314"/>
      <c r="C15" s="383"/>
      <c r="D15" s="379" t="s">
        <v>336</v>
      </c>
      <c r="E15" s="314" t="s">
        <v>250</v>
      </c>
      <c r="F15" s="383"/>
      <c r="G15" s="384"/>
      <c r="H15" s="315"/>
      <c r="I15" s="383"/>
      <c r="J15" s="384"/>
      <c r="K15" s="315"/>
      <c r="L15" s="383"/>
      <c r="M15" s="384"/>
      <c r="N15" s="315"/>
      <c r="O15" s="383"/>
      <c r="P15" s="384"/>
      <c r="Q15" s="315"/>
      <c r="R15" s="383"/>
      <c r="S15" s="384"/>
      <c r="T15" s="315"/>
      <c r="U15" s="383"/>
      <c r="V15" s="384"/>
      <c r="W15" s="315"/>
      <c r="X15" s="383"/>
      <c r="Y15" s="384"/>
      <c r="Z15" s="315"/>
      <c r="AA15" s="383"/>
      <c r="AB15" s="384"/>
      <c r="AC15" s="315"/>
      <c r="AD15" s="383"/>
      <c r="AE15" s="384"/>
      <c r="AF15" s="315"/>
      <c r="AG15" s="383"/>
      <c r="AH15" s="384"/>
      <c r="AI15" s="315"/>
      <c r="AJ15" s="383"/>
      <c r="AK15" s="384"/>
      <c r="AL15" s="315"/>
      <c r="AM15" s="383"/>
      <c r="AN15" s="311"/>
      <c r="AO15" s="322">
        <f t="shared" si="0"/>
        <v>0</v>
      </c>
    </row>
    <row r="16" spans="1:41" x14ac:dyDescent="0.25">
      <c r="A16" s="379" t="s">
        <v>256</v>
      </c>
      <c r="B16" s="314"/>
      <c r="C16" s="383"/>
      <c r="D16" s="379"/>
      <c r="E16" s="314"/>
      <c r="F16" s="383"/>
      <c r="G16" s="384"/>
      <c r="H16" s="315"/>
      <c r="I16" s="383"/>
      <c r="J16" s="384"/>
      <c r="K16" s="315"/>
      <c r="L16" s="383"/>
      <c r="M16" s="384"/>
      <c r="N16" s="315"/>
      <c r="O16" s="383"/>
      <c r="P16" s="384"/>
      <c r="Q16" s="315"/>
      <c r="R16" s="383"/>
      <c r="S16" s="384"/>
      <c r="T16" s="315"/>
      <c r="U16" s="383"/>
      <c r="V16" s="384"/>
      <c r="W16" s="315"/>
      <c r="X16" s="383"/>
      <c r="Y16" s="384"/>
      <c r="Z16" s="315"/>
      <c r="AA16" s="383"/>
      <c r="AB16" s="384"/>
      <c r="AC16" s="315"/>
      <c r="AD16" s="383"/>
      <c r="AE16" s="384"/>
      <c r="AF16" s="315"/>
      <c r="AG16" s="383"/>
      <c r="AH16" s="384"/>
      <c r="AI16" s="315"/>
      <c r="AJ16" s="383"/>
      <c r="AK16" s="384"/>
      <c r="AL16" s="315"/>
      <c r="AM16" s="383"/>
      <c r="AN16" s="311"/>
      <c r="AO16" s="322">
        <f t="shared" si="0"/>
        <v>0</v>
      </c>
    </row>
    <row r="17" spans="1:41" x14ac:dyDescent="0.25">
      <c r="A17" s="379" t="s">
        <v>336</v>
      </c>
      <c r="B17" s="314"/>
      <c r="C17" s="383"/>
      <c r="D17" s="379"/>
      <c r="E17" s="314"/>
      <c r="F17" s="383"/>
      <c r="G17" s="384"/>
      <c r="H17" s="315"/>
      <c r="I17" s="383"/>
      <c r="J17" s="384"/>
      <c r="K17" s="315"/>
      <c r="L17" s="383"/>
      <c r="M17" s="384"/>
      <c r="N17" s="315"/>
      <c r="O17" s="383"/>
      <c r="P17" s="384"/>
      <c r="Q17" s="315"/>
      <c r="R17" s="383"/>
      <c r="S17" s="384"/>
      <c r="T17" s="315"/>
      <c r="U17" s="383"/>
      <c r="V17" s="384"/>
      <c r="W17" s="315"/>
      <c r="X17" s="383"/>
      <c r="Y17" s="384"/>
      <c r="Z17" s="315"/>
      <c r="AA17" s="383"/>
      <c r="AB17" s="384"/>
      <c r="AC17" s="315"/>
      <c r="AD17" s="383"/>
      <c r="AE17" s="384"/>
      <c r="AF17" s="315"/>
      <c r="AG17" s="383"/>
      <c r="AH17" s="384"/>
      <c r="AI17" s="315"/>
      <c r="AJ17" s="383"/>
      <c r="AK17" s="384"/>
      <c r="AL17" s="315"/>
      <c r="AM17" s="383"/>
      <c r="AN17" s="311"/>
      <c r="AO17" s="322">
        <f t="shared" si="0"/>
        <v>0</v>
      </c>
    </row>
    <row r="18" spans="1:41" ht="60" x14ac:dyDescent="0.25">
      <c r="A18" s="379" t="s">
        <v>338</v>
      </c>
      <c r="B18" s="314"/>
      <c r="C18" s="383"/>
      <c r="D18" s="379"/>
      <c r="E18" s="314"/>
      <c r="F18" s="383"/>
      <c r="G18" s="384"/>
      <c r="H18" s="315"/>
      <c r="I18" s="383"/>
      <c r="J18" s="384"/>
      <c r="K18" s="315"/>
      <c r="L18" s="383"/>
      <c r="M18" s="384"/>
      <c r="N18" s="315"/>
      <c r="O18" s="383"/>
      <c r="P18" s="384"/>
      <c r="Q18" s="315"/>
      <c r="R18" s="383"/>
      <c r="S18" s="384"/>
      <c r="T18" s="315"/>
      <c r="U18" s="383"/>
      <c r="V18" s="384"/>
      <c r="W18" s="315"/>
      <c r="X18" s="383"/>
      <c r="Y18" s="384"/>
      <c r="Z18" s="315"/>
      <c r="AA18" s="383"/>
      <c r="AB18" s="384"/>
      <c r="AC18" s="315"/>
      <c r="AD18" s="383"/>
      <c r="AE18" s="384"/>
      <c r="AF18" s="315"/>
      <c r="AG18" s="383"/>
      <c r="AH18" s="384"/>
      <c r="AI18" s="315"/>
      <c r="AJ18" s="383"/>
      <c r="AK18" s="384"/>
      <c r="AL18" s="315"/>
      <c r="AM18" s="383"/>
      <c r="AN18" s="311"/>
      <c r="AO18" s="322">
        <f t="shared" si="0"/>
        <v>0</v>
      </c>
    </row>
    <row r="19" spans="1:41" x14ac:dyDescent="0.25">
      <c r="A19" s="379" t="s">
        <v>355</v>
      </c>
      <c r="B19" s="314"/>
      <c r="C19" s="383"/>
      <c r="D19" s="379"/>
      <c r="E19" s="314"/>
      <c r="F19" s="383"/>
      <c r="G19" s="384"/>
      <c r="H19" s="315"/>
      <c r="I19" s="383"/>
      <c r="J19" s="384"/>
      <c r="K19" s="315"/>
      <c r="L19" s="383"/>
      <c r="M19" s="384"/>
      <c r="N19" s="315"/>
      <c r="O19" s="383"/>
      <c r="P19" s="384"/>
      <c r="Q19" s="315"/>
      <c r="R19" s="383"/>
      <c r="S19" s="384"/>
      <c r="T19" s="315"/>
      <c r="U19" s="383"/>
      <c r="V19" s="384"/>
      <c r="W19" s="315"/>
      <c r="X19" s="383"/>
      <c r="Y19" s="384"/>
      <c r="Z19" s="315"/>
      <c r="AA19" s="383"/>
      <c r="AB19" s="384"/>
      <c r="AC19" s="315"/>
      <c r="AD19" s="383"/>
      <c r="AE19" s="384"/>
      <c r="AF19" s="315"/>
      <c r="AG19" s="383"/>
      <c r="AH19" s="384"/>
      <c r="AI19" s="315"/>
      <c r="AJ19" s="383"/>
      <c r="AK19" s="384"/>
      <c r="AL19" s="315"/>
      <c r="AM19" s="383"/>
      <c r="AN19" s="311"/>
      <c r="AO19" s="322">
        <f t="shared" si="0"/>
        <v>0</v>
      </c>
    </row>
    <row r="20" spans="1:41" x14ac:dyDescent="0.25">
      <c r="A20" s="379"/>
      <c r="B20" s="314"/>
      <c r="C20" s="383"/>
      <c r="D20" s="379"/>
      <c r="E20" s="314"/>
      <c r="F20" s="383"/>
      <c r="G20" s="384"/>
      <c r="H20" s="315"/>
      <c r="I20" s="383"/>
      <c r="J20" s="384"/>
      <c r="K20" s="315"/>
      <c r="L20" s="383"/>
      <c r="M20" s="384"/>
      <c r="N20" s="315"/>
      <c r="O20" s="383"/>
      <c r="P20" s="384"/>
      <c r="Q20" s="315"/>
      <c r="R20" s="383"/>
      <c r="S20" s="384"/>
      <c r="T20" s="315"/>
      <c r="U20" s="383"/>
      <c r="V20" s="384"/>
      <c r="W20" s="315"/>
      <c r="X20" s="383"/>
      <c r="Y20" s="384"/>
      <c r="Z20" s="315"/>
      <c r="AA20" s="383"/>
      <c r="AB20" s="384"/>
      <c r="AC20" s="315"/>
      <c r="AD20" s="383"/>
      <c r="AE20" s="384"/>
      <c r="AF20" s="315"/>
      <c r="AG20" s="383"/>
      <c r="AH20" s="384"/>
      <c r="AI20" s="315"/>
      <c r="AJ20" s="383"/>
      <c r="AK20" s="384"/>
      <c r="AL20" s="315"/>
      <c r="AM20" s="383"/>
      <c r="AN20" s="311"/>
      <c r="AO20" s="322">
        <f t="shared" si="0"/>
        <v>0</v>
      </c>
    </row>
    <row r="21" spans="1:41" ht="45" x14ac:dyDescent="0.25">
      <c r="A21" s="379" t="s">
        <v>268</v>
      </c>
      <c r="B21" s="314"/>
      <c r="C21" s="383"/>
      <c r="D21" s="379"/>
      <c r="E21" s="314"/>
      <c r="F21" s="383"/>
      <c r="G21" s="384"/>
      <c r="H21" s="315"/>
      <c r="I21" s="383"/>
      <c r="J21" s="384"/>
      <c r="K21" s="315"/>
      <c r="L21" s="383"/>
      <c r="M21" s="384"/>
      <c r="N21" s="315"/>
      <c r="O21" s="383"/>
      <c r="P21" s="384"/>
      <c r="Q21" s="315"/>
      <c r="R21" s="383"/>
      <c r="S21" s="384"/>
      <c r="T21" s="315"/>
      <c r="U21" s="383"/>
      <c r="V21" s="384"/>
      <c r="W21" s="315"/>
      <c r="X21" s="383"/>
      <c r="Y21" s="384"/>
      <c r="Z21" s="315"/>
      <c r="AA21" s="383"/>
      <c r="AB21" s="384"/>
      <c r="AC21" s="315"/>
      <c r="AD21" s="383"/>
      <c r="AE21" s="384"/>
      <c r="AF21" s="315"/>
      <c r="AG21" s="383"/>
      <c r="AH21" s="384"/>
      <c r="AI21" s="315"/>
      <c r="AJ21" s="383"/>
      <c r="AK21" s="384"/>
      <c r="AL21" s="315"/>
      <c r="AM21" s="383"/>
      <c r="AN21" s="311"/>
      <c r="AO21" s="322">
        <f t="shared" si="0"/>
        <v>0</v>
      </c>
    </row>
    <row r="22" spans="1:41" x14ac:dyDescent="0.25">
      <c r="A22" s="379" t="s">
        <v>265</v>
      </c>
      <c r="B22" s="314"/>
      <c r="C22" s="383"/>
      <c r="D22" s="379"/>
      <c r="E22" s="314"/>
      <c r="F22" s="383"/>
      <c r="G22" s="384"/>
      <c r="H22" s="315"/>
      <c r="I22" s="383"/>
      <c r="J22" s="384"/>
      <c r="K22" s="315"/>
      <c r="L22" s="383"/>
      <c r="M22" s="384"/>
      <c r="N22" s="315"/>
      <c r="O22" s="383"/>
      <c r="P22" s="384"/>
      <c r="Q22" s="315"/>
      <c r="R22" s="383"/>
      <c r="S22" s="384"/>
      <c r="T22" s="315"/>
      <c r="U22" s="383"/>
      <c r="V22" s="384"/>
      <c r="W22" s="315"/>
      <c r="X22" s="383"/>
      <c r="Y22" s="384"/>
      <c r="Z22" s="315"/>
      <c r="AA22" s="383"/>
      <c r="AB22" s="384"/>
      <c r="AC22" s="315"/>
      <c r="AD22" s="383"/>
      <c r="AE22" s="384"/>
      <c r="AF22" s="315"/>
      <c r="AG22" s="383"/>
      <c r="AH22" s="384"/>
      <c r="AI22" s="315"/>
      <c r="AJ22" s="383"/>
      <c r="AK22" s="384"/>
      <c r="AL22" s="315"/>
      <c r="AM22" s="383"/>
      <c r="AN22" s="311"/>
      <c r="AO22" s="322">
        <f t="shared" si="0"/>
        <v>0</v>
      </c>
    </row>
    <row r="23" spans="1:41" x14ac:dyDescent="0.25">
      <c r="A23" s="379" t="s">
        <v>265</v>
      </c>
      <c r="B23" s="314"/>
      <c r="C23" s="383"/>
      <c r="D23" s="379"/>
      <c r="E23" s="314"/>
      <c r="F23" s="383"/>
      <c r="G23" s="384"/>
      <c r="H23" s="315"/>
      <c r="I23" s="383"/>
      <c r="J23" s="384"/>
      <c r="K23" s="315"/>
      <c r="L23" s="383"/>
      <c r="M23" s="384"/>
      <c r="N23" s="315"/>
      <c r="O23" s="383"/>
      <c r="P23" s="384"/>
      <c r="Q23" s="315"/>
      <c r="R23" s="383"/>
      <c r="S23" s="384"/>
      <c r="T23" s="315"/>
      <c r="U23" s="383"/>
      <c r="V23" s="384"/>
      <c r="W23" s="315"/>
      <c r="X23" s="383"/>
      <c r="Y23" s="384"/>
      <c r="Z23" s="315"/>
      <c r="AA23" s="383"/>
      <c r="AB23" s="384"/>
      <c r="AC23" s="315"/>
      <c r="AD23" s="383"/>
      <c r="AE23" s="384"/>
      <c r="AF23" s="315"/>
      <c r="AG23" s="383"/>
      <c r="AH23" s="384"/>
      <c r="AI23" s="315"/>
      <c r="AJ23" s="383"/>
      <c r="AK23" s="384"/>
      <c r="AL23" s="315"/>
      <c r="AM23" s="383"/>
      <c r="AN23" s="311"/>
      <c r="AO23" s="322">
        <f t="shared" si="0"/>
        <v>0</v>
      </c>
    </row>
    <row r="24" spans="1:41" x14ac:dyDescent="0.25">
      <c r="A24" s="379" t="s">
        <v>265</v>
      </c>
      <c r="B24" s="314"/>
      <c r="C24" s="383"/>
      <c r="D24" s="379"/>
      <c r="E24" s="314"/>
      <c r="F24" s="383"/>
      <c r="G24" s="384"/>
      <c r="H24" s="315"/>
      <c r="I24" s="383"/>
      <c r="J24" s="384"/>
      <c r="K24" s="315"/>
      <c r="L24" s="383"/>
      <c r="M24" s="384"/>
      <c r="N24" s="315"/>
      <c r="O24" s="383"/>
      <c r="P24" s="384"/>
      <c r="Q24" s="315"/>
      <c r="R24" s="383"/>
      <c r="S24" s="384"/>
      <c r="T24" s="315"/>
      <c r="U24" s="383"/>
      <c r="V24" s="384"/>
      <c r="W24" s="315"/>
      <c r="X24" s="383"/>
      <c r="Y24" s="384"/>
      <c r="Z24" s="315"/>
      <c r="AA24" s="383"/>
      <c r="AB24" s="384"/>
      <c r="AC24" s="315"/>
      <c r="AD24" s="383"/>
      <c r="AE24" s="384"/>
      <c r="AF24" s="315"/>
      <c r="AG24" s="383"/>
      <c r="AH24" s="384"/>
      <c r="AI24" s="315"/>
      <c r="AJ24" s="383"/>
      <c r="AK24" s="384"/>
      <c r="AL24" s="315"/>
      <c r="AM24" s="383"/>
      <c r="AN24" s="311"/>
      <c r="AO24" s="322">
        <f t="shared" si="0"/>
        <v>0</v>
      </c>
    </row>
    <row r="25" spans="1:41" x14ac:dyDescent="0.25">
      <c r="A25" s="379" t="s">
        <v>265</v>
      </c>
      <c r="B25" s="314"/>
      <c r="C25" s="383"/>
      <c r="D25" s="379"/>
      <c r="E25" s="314"/>
      <c r="F25" s="383"/>
      <c r="G25" s="384"/>
      <c r="H25" s="315"/>
      <c r="I25" s="383"/>
      <c r="J25" s="384"/>
      <c r="K25" s="315"/>
      <c r="L25" s="383"/>
      <c r="M25" s="384"/>
      <c r="N25" s="315"/>
      <c r="O25" s="383"/>
      <c r="P25" s="384"/>
      <c r="Q25" s="315"/>
      <c r="R25" s="383"/>
      <c r="S25" s="384"/>
      <c r="T25" s="315"/>
      <c r="U25" s="383"/>
      <c r="V25" s="384"/>
      <c r="W25" s="315"/>
      <c r="X25" s="383"/>
      <c r="Y25" s="384"/>
      <c r="Z25" s="315"/>
      <c r="AA25" s="383"/>
      <c r="AB25" s="384"/>
      <c r="AC25" s="315"/>
      <c r="AD25" s="383"/>
      <c r="AE25" s="384"/>
      <c r="AF25" s="315"/>
      <c r="AG25" s="383"/>
      <c r="AH25" s="384"/>
      <c r="AI25" s="315"/>
      <c r="AJ25" s="383"/>
      <c r="AK25" s="384"/>
      <c r="AL25" s="315"/>
      <c r="AM25" s="383"/>
      <c r="AN25" s="311"/>
      <c r="AO25" s="322">
        <f t="shared" si="0"/>
        <v>0</v>
      </c>
    </row>
    <row r="26" spans="1:41" ht="30" x14ac:dyDescent="0.25">
      <c r="A26" s="379" t="s">
        <v>264</v>
      </c>
      <c r="B26" s="314"/>
      <c r="C26" s="383"/>
      <c r="D26" s="379"/>
      <c r="E26" s="314"/>
      <c r="F26" s="383"/>
      <c r="G26" s="384"/>
      <c r="H26" s="315"/>
      <c r="I26" s="383"/>
      <c r="J26" s="384"/>
      <c r="K26" s="315"/>
      <c r="L26" s="383"/>
      <c r="M26" s="384"/>
      <c r="N26" s="315"/>
      <c r="O26" s="383"/>
      <c r="P26" s="384"/>
      <c r="Q26" s="315"/>
      <c r="R26" s="383"/>
      <c r="S26" s="384"/>
      <c r="T26" s="315"/>
      <c r="U26" s="383"/>
      <c r="V26" s="384"/>
      <c r="W26" s="315"/>
      <c r="X26" s="383"/>
      <c r="Y26" s="384"/>
      <c r="Z26" s="315"/>
      <c r="AA26" s="383"/>
      <c r="AB26" s="384"/>
      <c r="AC26" s="315"/>
      <c r="AD26" s="383"/>
      <c r="AE26" s="384"/>
      <c r="AF26" s="315"/>
      <c r="AG26" s="383"/>
      <c r="AH26" s="384"/>
      <c r="AI26" s="315"/>
      <c r="AJ26" s="383"/>
      <c r="AK26" s="384"/>
      <c r="AL26" s="315"/>
      <c r="AM26" s="383"/>
      <c r="AN26" s="311"/>
      <c r="AO26" s="322">
        <f t="shared" si="0"/>
        <v>0</v>
      </c>
    </row>
    <row r="27" spans="1:41" ht="30" x14ac:dyDescent="0.25">
      <c r="A27" s="379" t="s">
        <v>264</v>
      </c>
      <c r="B27" s="314"/>
      <c r="C27" s="383"/>
      <c r="D27" s="379"/>
      <c r="E27" s="314"/>
      <c r="F27" s="383"/>
      <c r="G27" s="384"/>
      <c r="H27" s="314"/>
      <c r="I27" s="383"/>
      <c r="J27" s="384"/>
      <c r="K27" s="314"/>
      <c r="L27" s="383"/>
      <c r="M27" s="384"/>
      <c r="N27" s="314"/>
      <c r="O27" s="383"/>
      <c r="P27" s="384"/>
      <c r="Q27" s="314"/>
      <c r="R27" s="383"/>
      <c r="S27" s="384"/>
      <c r="T27" s="314"/>
      <c r="U27" s="383"/>
      <c r="V27" s="384"/>
      <c r="W27" s="314"/>
      <c r="X27" s="383"/>
      <c r="Y27" s="384"/>
      <c r="Z27" s="314"/>
      <c r="AA27" s="383"/>
      <c r="AB27" s="384"/>
      <c r="AC27" s="314"/>
      <c r="AD27" s="383"/>
      <c r="AE27" s="384"/>
      <c r="AF27" s="314"/>
      <c r="AG27" s="383"/>
      <c r="AH27" s="384"/>
      <c r="AI27" s="314"/>
      <c r="AJ27" s="383"/>
      <c r="AK27" s="384"/>
      <c r="AL27" s="314"/>
      <c r="AM27" s="383"/>
      <c r="AN27" s="311"/>
      <c r="AO27" s="322">
        <f t="shared" si="0"/>
        <v>0</v>
      </c>
    </row>
    <row r="28" spans="1:41" ht="6" customHeight="1" thickBot="1" x14ac:dyDescent="0.3">
      <c r="A28" s="311"/>
      <c r="B28" s="316"/>
      <c r="C28" s="317"/>
      <c r="D28" s="311"/>
      <c r="E28" s="316"/>
      <c r="F28" s="317"/>
      <c r="G28" s="311"/>
      <c r="H28" s="316"/>
      <c r="I28" s="317"/>
      <c r="J28" s="311"/>
      <c r="K28" s="316"/>
      <c r="L28" s="317"/>
      <c r="M28" s="311"/>
      <c r="N28" s="316"/>
      <c r="O28" s="317"/>
      <c r="P28" s="311"/>
      <c r="Q28" s="316"/>
      <c r="R28" s="317"/>
      <c r="S28" s="311"/>
      <c r="T28" s="316"/>
      <c r="U28" s="317"/>
      <c r="V28" s="311"/>
      <c r="W28" s="316"/>
      <c r="X28" s="317"/>
      <c r="Y28" s="311"/>
      <c r="Z28" s="316"/>
      <c r="AA28" s="317"/>
      <c r="AB28" s="311"/>
      <c r="AC28" s="316"/>
      <c r="AD28" s="317"/>
      <c r="AE28" s="311"/>
      <c r="AF28" s="316"/>
      <c r="AG28" s="317"/>
      <c r="AH28" s="311"/>
      <c r="AI28" s="316"/>
      <c r="AJ28" s="317"/>
      <c r="AK28" s="311"/>
      <c r="AL28" s="316"/>
      <c r="AM28" s="317"/>
      <c r="AN28" s="311"/>
      <c r="AO28" s="317"/>
    </row>
    <row r="29" spans="1:41" ht="19.5" thickBot="1" x14ac:dyDescent="0.35">
      <c r="A29" s="327" t="s">
        <v>359</v>
      </c>
      <c r="B29" s="318"/>
      <c r="C29" s="319">
        <f>SUM(C5:C27)</f>
        <v>0</v>
      </c>
      <c r="D29" s="378"/>
      <c r="E29" s="318"/>
      <c r="F29" s="319">
        <f>SUM(F5:F27)</f>
        <v>0</v>
      </c>
      <c r="G29" s="378"/>
      <c r="H29" s="318"/>
      <c r="I29" s="319">
        <f>SUM(I5:I27)</f>
        <v>0</v>
      </c>
      <c r="J29" s="378"/>
      <c r="K29" s="318"/>
      <c r="L29" s="319">
        <f>SUM(L5:L27)</f>
        <v>0</v>
      </c>
      <c r="M29" s="378"/>
      <c r="N29" s="318"/>
      <c r="O29" s="319">
        <f>SUM(O5:O27)</f>
        <v>0</v>
      </c>
      <c r="P29" s="378"/>
      <c r="Q29" s="318"/>
      <c r="R29" s="319">
        <f>SUM(R5:R27)</f>
        <v>0</v>
      </c>
      <c r="S29" s="378"/>
      <c r="T29" s="318"/>
      <c r="U29" s="319">
        <f>SUM(U5:U27)</f>
        <v>0</v>
      </c>
      <c r="V29" s="378"/>
      <c r="W29" s="318"/>
      <c r="X29" s="319">
        <f>SUM(X5:X27)</f>
        <v>0</v>
      </c>
      <c r="Y29" s="378"/>
      <c r="Z29" s="318"/>
      <c r="AA29" s="319">
        <f>SUM(AA5:AA27)</f>
        <v>0</v>
      </c>
      <c r="AB29" s="378"/>
      <c r="AC29" s="318"/>
      <c r="AD29" s="319">
        <f>SUM(AD5:AD27)</f>
        <v>0</v>
      </c>
      <c r="AE29" s="378"/>
      <c r="AF29" s="318"/>
      <c r="AG29" s="319">
        <f>SUM(AG5:AG27)</f>
        <v>0</v>
      </c>
      <c r="AH29" s="378"/>
      <c r="AI29" s="318"/>
      <c r="AJ29" s="319">
        <f>SUM(AJ5:AJ27)</f>
        <v>0</v>
      </c>
      <c r="AK29" s="378"/>
      <c r="AL29" s="318"/>
      <c r="AM29" s="319">
        <f>SUM(AM5:AM27)</f>
        <v>0</v>
      </c>
      <c r="AN29" s="310"/>
      <c r="AO29" s="326">
        <f>SUM(AO5:AO27)</f>
        <v>0</v>
      </c>
    </row>
    <row r="31" spans="1:41" hidden="1" outlineLevel="1" x14ac:dyDescent="0.25"/>
    <row r="32" spans="1:41" hidden="1" outlineLevel="1" x14ac:dyDescent="0.25"/>
    <row r="33" hidden="1" outlineLevel="1" x14ac:dyDescent="0.25"/>
    <row r="34" hidden="1" outlineLevel="1" x14ac:dyDescent="0.25"/>
    <row r="35" hidden="1" outlineLevel="1" x14ac:dyDescent="0.25"/>
    <row r="36" hidden="1" outlineLevel="1" x14ac:dyDescent="0.25"/>
    <row r="37" hidden="1" outlineLevel="1" x14ac:dyDescent="0.25"/>
    <row r="38" hidden="1" outlineLevel="1" x14ac:dyDescent="0.25"/>
    <row r="39" hidden="1" outlineLevel="1" x14ac:dyDescent="0.25"/>
    <row r="40" hidden="1" outlineLevel="1" x14ac:dyDescent="0.25"/>
    <row r="41" hidden="1" outlineLevel="1" x14ac:dyDescent="0.25"/>
    <row r="42" hidden="1" outlineLevel="1" x14ac:dyDescent="0.25"/>
    <row r="43" hidden="1" outlineLevel="1" x14ac:dyDescent="0.25"/>
    <row r="44" hidden="1" outlineLevel="1" x14ac:dyDescent="0.25"/>
    <row r="45" hidden="1" outlineLevel="1" x14ac:dyDescent="0.25"/>
    <row r="46" hidden="1" outlineLevel="1" x14ac:dyDescent="0.25"/>
    <row r="47" hidden="1" outlineLevel="1" x14ac:dyDescent="0.25"/>
    <row r="48" hidden="1" outlineLevel="1" x14ac:dyDescent="0.25"/>
    <row r="49" spans="1:12" hidden="1" outlineLevel="1" x14ac:dyDescent="0.25"/>
    <row r="50" spans="1:12" hidden="1" outlineLevel="1" x14ac:dyDescent="0.25"/>
    <row r="51" spans="1:12" hidden="1" outlineLevel="1" x14ac:dyDescent="0.25"/>
    <row r="52" spans="1:12" collapsed="1" x14ac:dyDescent="0.25"/>
    <row r="53" spans="1:12" x14ac:dyDescent="0.25">
      <c r="A53" t="s">
        <v>254</v>
      </c>
      <c r="B53" t="s">
        <v>253</v>
      </c>
      <c r="D53" s="520" t="s">
        <v>361</v>
      </c>
      <c r="E53" s="520"/>
      <c r="F53" s="520"/>
      <c r="G53" s="520"/>
      <c r="H53" s="386"/>
      <c r="I53" s="386"/>
      <c r="J53" s="386"/>
      <c r="K53" s="386"/>
      <c r="L53" s="386"/>
    </row>
    <row r="54" spans="1:12" x14ac:dyDescent="0.25">
      <c r="A54" t="s">
        <v>255</v>
      </c>
      <c r="B54" t="s">
        <v>248</v>
      </c>
      <c r="D54" s="523" t="s">
        <v>360</v>
      </c>
      <c r="E54" s="524"/>
      <c r="F54" s="521" t="s">
        <v>362</v>
      </c>
      <c r="G54" s="522"/>
    </row>
    <row r="55" spans="1:12" x14ac:dyDescent="0.25">
      <c r="A55" t="s">
        <v>256</v>
      </c>
      <c r="B55" t="s">
        <v>249</v>
      </c>
      <c r="D55" s="518" t="s">
        <v>263</v>
      </c>
      <c r="E55" s="519"/>
      <c r="F55" s="516">
        <v>40</v>
      </c>
      <c r="G55" s="517"/>
    </row>
    <row r="56" spans="1:12" x14ac:dyDescent="0.25">
      <c r="A56" t="s">
        <v>111</v>
      </c>
      <c r="B56" t="s">
        <v>250</v>
      </c>
      <c r="D56" s="518" t="s">
        <v>97</v>
      </c>
      <c r="E56" s="519"/>
      <c r="F56" s="516"/>
      <c r="G56" s="517"/>
    </row>
    <row r="57" spans="1:12" x14ac:dyDescent="0.25">
      <c r="A57" t="s">
        <v>260</v>
      </c>
      <c r="B57" t="s">
        <v>251</v>
      </c>
      <c r="D57" s="518"/>
      <c r="E57" s="519"/>
      <c r="F57" s="516"/>
      <c r="G57" s="517"/>
    </row>
    <row r="58" spans="1:12" x14ac:dyDescent="0.25">
      <c r="A58" t="s">
        <v>257</v>
      </c>
      <c r="B58" t="s">
        <v>252</v>
      </c>
      <c r="D58" s="518"/>
      <c r="E58" s="519"/>
      <c r="F58" s="516"/>
      <c r="G58" s="517"/>
    </row>
    <row r="59" spans="1:12" x14ac:dyDescent="0.25">
      <c r="A59" t="s">
        <v>335</v>
      </c>
      <c r="B59" t="s">
        <v>333</v>
      </c>
      <c r="D59" s="518"/>
      <c r="E59" s="519"/>
      <c r="F59" s="516"/>
      <c r="G59" s="517"/>
    </row>
    <row r="60" spans="1:12" x14ac:dyDescent="0.25">
      <c r="A60" t="s">
        <v>355</v>
      </c>
      <c r="B60" t="s">
        <v>334</v>
      </c>
      <c r="D60" s="518"/>
      <c r="E60" s="519"/>
      <c r="F60" s="516"/>
      <c r="G60" s="517"/>
    </row>
    <row r="61" spans="1:12" x14ac:dyDescent="0.25">
      <c r="A61" t="s">
        <v>258</v>
      </c>
      <c r="B61" t="s">
        <v>369</v>
      </c>
      <c r="D61" s="518"/>
      <c r="E61" s="519"/>
      <c r="F61" s="516"/>
      <c r="G61" s="517"/>
    </row>
    <row r="62" spans="1:12" x14ac:dyDescent="0.25">
      <c r="A62" t="s">
        <v>259</v>
      </c>
      <c r="B62" t="s">
        <v>370</v>
      </c>
      <c r="D62" s="518"/>
      <c r="E62" s="519"/>
      <c r="F62" s="516"/>
      <c r="G62" s="517"/>
    </row>
    <row r="63" spans="1:12" x14ac:dyDescent="0.25">
      <c r="A63" t="s">
        <v>261</v>
      </c>
      <c r="B63" t="s">
        <v>371</v>
      </c>
      <c r="D63" s="518"/>
      <c r="E63" s="519"/>
      <c r="F63" s="516"/>
      <c r="G63" s="517"/>
    </row>
    <row r="64" spans="1:12" ht="60" x14ac:dyDescent="0.25">
      <c r="A64" s="385" t="s">
        <v>338</v>
      </c>
      <c r="D64" s="518"/>
      <c r="E64" s="519"/>
      <c r="F64" s="516"/>
      <c r="G64" s="517"/>
    </row>
    <row r="65" spans="1:7" x14ac:dyDescent="0.25">
      <c r="A65" t="s">
        <v>336</v>
      </c>
      <c r="D65" s="518"/>
      <c r="E65" s="519"/>
      <c r="F65" s="516"/>
      <c r="G65" s="517"/>
    </row>
    <row r="66" spans="1:7" x14ac:dyDescent="0.25">
      <c r="A66" t="s">
        <v>262</v>
      </c>
      <c r="D66" s="518"/>
      <c r="E66" s="519"/>
      <c r="F66" s="516"/>
      <c r="G66" s="517"/>
    </row>
    <row r="67" spans="1:7" x14ac:dyDescent="0.25">
      <c r="A67" t="s">
        <v>354</v>
      </c>
      <c r="D67" s="518"/>
      <c r="E67" s="519"/>
      <c r="F67" s="516"/>
      <c r="G67" s="517"/>
    </row>
    <row r="68" spans="1:7" x14ac:dyDescent="0.25">
      <c r="A68" t="s">
        <v>348</v>
      </c>
      <c r="D68" s="518"/>
      <c r="E68" s="519"/>
      <c r="F68" s="516"/>
      <c r="G68" s="517"/>
    </row>
    <row r="69" spans="1:7" x14ac:dyDescent="0.25">
      <c r="A69" t="s">
        <v>349</v>
      </c>
      <c r="D69" s="518"/>
      <c r="E69" s="519"/>
      <c r="F69" s="516"/>
      <c r="G69" s="517"/>
    </row>
    <row r="70" spans="1:7" x14ac:dyDescent="0.25">
      <c r="A70" t="s">
        <v>352</v>
      </c>
      <c r="D70" s="518"/>
      <c r="E70" s="519"/>
      <c r="F70" s="516"/>
      <c r="G70" s="517"/>
    </row>
    <row r="71" spans="1:7" x14ac:dyDescent="0.25">
      <c r="A71" t="s">
        <v>353</v>
      </c>
      <c r="D71" s="518"/>
      <c r="E71" s="519"/>
      <c r="F71" s="516"/>
      <c r="G71" s="517"/>
    </row>
    <row r="72" spans="1:7" x14ac:dyDescent="0.25">
      <c r="A72" t="s">
        <v>350</v>
      </c>
      <c r="D72" s="518"/>
      <c r="E72" s="519"/>
      <c r="F72" s="516"/>
      <c r="G72" s="517"/>
    </row>
    <row r="73" spans="1:7" x14ac:dyDescent="0.25">
      <c r="A73" t="s">
        <v>337</v>
      </c>
      <c r="D73" s="518"/>
      <c r="E73" s="519"/>
      <c r="F73" s="516"/>
      <c r="G73" s="517"/>
    </row>
    <row r="74" spans="1:7" x14ac:dyDescent="0.25">
      <c r="A74" t="s">
        <v>267</v>
      </c>
      <c r="D74" s="518"/>
      <c r="E74" s="519"/>
      <c r="F74" s="516"/>
      <c r="G74" s="517"/>
    </row>
    <row r="75" spans="1:7" x14ac:dyDescent="0.25">
      <c r="A75" t="s">
        <v>263</v>
      </c>
      <c r="D75" s="518"/>
      <c r="E75" s="519"/>
      <c r="F75" s="516"/>
      <c r="G75" s="517"/>
    </row>
    <row r="76" spans="1:7" x14ac:dyDescent="0.25">
      <c r="A76" t="s">
        <v>339</v>
      </c>
      <c r="D76" s="518"/>
      <c r="E76" s="519"/>
      <c r="F76" s="516"/>
      <c r="G76" s="517"/>
    </row>
    <row r="77" spans="1:7" x14ac:dyDescent="0.25">
      <c r="A77" t="s">
        <v>340</v>
      </c>
      <c r="D77" s="518"/>
      <c r="E77" s="519"/>
      <c r="F77" s="516"/>
      <c r="G77" s="517"/>
    </row>
    <row r="78" spans="1:7" x14ac:dyDescent="0.25">
      <c r="A78" t="s">
        <v>341</v>
      </c>
    </row>
    <row r="79" spans="1:7" x14ac:dyDescent="0.25">
      <c r="A79" t="s">
        <v>342</v>
      </c>
    </row>
    <row r="80" spans="1:7" x14ac:dyDescent="0.25">
      <c r="A80" t="s">
        <v>345</v>
      </c>
    </row>
    <row r="81" spans="1:1" x14ac:dyDescent="0.25">
      <c r="A81" t="s">
        <v>343</v>
      </c>
    </row>
    <row r="82" spans="1:1" x14ac:dyDescent="0.25">
      <c r="A82" t="s">
        <v>344</v>
      </c>
    </row>
    <row r="83" spans="1:1" x14ac:dyDescent="0.25">
      <c r="A83" t="s">
        <v>112</v>
      </c>
    </row>
    <row r="84" spans="1:1" x14ac:dyDescent="0.25">
      <c r="A84" t="s">
        <v>268</v>
      </c>
    </row>
    <row r="85" spans="1:1" x14ac:dyDescent="0.25">
      <c r="A85" t="s">
        <v>269</v>
      </c>
    </row>
    <row r="86" spans="1:1" x14ac:dyDescent="0.25">
      <c r="A86" t="s">
        <v>202</v>
      </c>
    </row>
    <row r="87" spans="1:1" x14ac:dyDescent="0.25">
      <c r="A87" t="s">
        <v>270</v>
      </c>
    </row>
    <row r="88" spans="1:1" x14ac:dyDescent="0.25">
      <c r="A88" t="s">
        <v>351</v>
      </c>
    </row>
    <row r="89" spans="1:1" x14ac:dyDescent="0.25">
      <c r="A89" t="s">
        <v>347</v>
      </c>
    </row>
    <row r="90" spans="1:1" x14ac:dyDescent="0.25">
      <c r="A90" t="s">
        <v>346</v>
      </c>
    </row>
    <row r="91" spans="1:1" x14ac:dyDescent="0.25">
      <c r="A91" t="s">
        <v>97</v>
      </c>
    </row>
    <row r="92" spans="1:1" x14ac:dyDescent="0.25">
      <c r="A92" t="s">
        <v>266</v>
      </c>
    </row>
    <row r="93" spans="1:1" x14ac:dyDescent="0.25">
      <c r="A93" t="s">
        <v>363</v>
      </c>
    </row>
    <row r="94" spans="1:1" x14ac:dyDescent="0.25">
      <c r="A94" t="s">
        <v>364</v>
      </c>
    </row>
    <row r="95" spans="1:1" x14ac:dyDescent="0.25">
      <c r="A95" t="s">
        <v>365</v>
      </c>
    </row>
    <row r="96" spans="1:1" x14ac:dyDescent="0.25">
      <c r="A96" t="s">
        <v>366</v>
      </c>
    </row>
    <row r="97" spans="1:1" x14ac:dyDescent="0.25">
      <c r="A97" t="s">
        <v>373</v>
      </c>
    </row>
    <row r="98" spans="1:1" x14ac:dyDescent="0.25">
      <c r="A98" t="s">
        <v>367</v>
      </c>
    </row>
    <row r="99" spans="1:1" x14ac:dyDescent="0.25">
      <c r="A99" t="s">
        <v>372</v>
      </c>
    </row>
    <row r="100" spans="1:1" x14ac:dyDescent="0.25">
      <c r="A100" t="s">
        <v>376</v>
      </c>
    </row>
    <row r="101" spans="1:1" x14ac:dyDescent="0.25">
      <c r="A101" t="s">
        <v>368</v>
      </c>
    </row>
  </sheetData>
  <mergeCells count="63">
    <mergeCell ref="A1:AO1"/>
    <mergeCell ref="A3:C3"/>
    <mergeCell ref="AE3:AG3"/>
    <mergeCell ref="AH3:AJ3"/>
    <mergeCell ref="AK3:AM3"/>
    <mergeCell ref="AB3:AD3"/>
    <mergeCell ref="P3:R3"/>
    <mergeCell ref="D54:E54"/>
    <mergeCell ref="M3:O3"/>
    <mergeCell ref="S3:U3"/>
    <mergeCell ref="V3:X3"/>
    <mergeCell ref="Y3:AA3"/>
    <mergeCell ref="D3:F3"/>
    <mergeCell ref="G3:I3"/>
    <mergeCell ref="J3:L3"/>
    <mergeCell ref="D55:E55"/>
    <mergeCell ref="D56:E56"/>
    <mergeCell ref="D57:E57"/>
    <mergeCell ref="D58:E58"/>
    <mergeCell ref="D59:E59"/>
    <mergeCell ref="D60:E60"/>
    <mergeCell ref="D61:E61"/>
    <mergeCell ref="D62:E62"/>
    <mergeCell ref="D63:E63"/>
    <mergeCell ref="D64:E64"/>
    <mergeCell ref="D71:E71"/>
    <mergeCell ref="D72:E72"/>
    <mergeCell ref="D73:E73"/>
    <mergeCell ref="D74:E74"/>
    <mergeCell ref="D65:E65"/>
    <mergeCell ref="D66:E66"/>
    <mergeCell ref="D67:E67"/>
    <mergeCell ref="D68:E68"/>
    <mergeCell ref="D69:E69"/>
    <mergeCell ref="D75:E75"/>
    <mergeCell ref="D76:E76"/>
    <mergeCell ref="D77:E77"/>
    <mergeCell ref="D53:G53"/>
    <mergeCell ref="F54:G54"/>
    <mergeCell ref="F55:G55"/>
    <mergeCell ref="F56:G56"/>
    <mergeCell ref="F57:G57"/>
    <mergeCell ref="F58:G58"/>
    <mergeCell ref="F59:G59"/>
    <mergeCell ref="F60:G60"/>
    <mergeCell ref="F61:G61"/>
    <mergeCell ref="F62:G62"/>
    <mergeCell ref="F63:G63"/>
    <mergeCell ref="F64:G64"/>
    <mergeCell ref="D70:E70"/>
    <mergeCell ref="F65:G65"/>
    <mergeCell ref="F66:G66"/>
    <mergeCell ref="F67:G67"/>
    <mergeCell ref="F68:G68"/>
    <mergeCell ref="F69:G69"/>
    <mergeCell ref="F75:G75"/>
    <mergeCell ref="F76:G76"/>
    <mergeCell ref="F77:G77"/>
    <mergeCell ref="F70:G70"/>
    <mergeCell ref="F71:G71"/>
    <mergeCell ref="F72:G72"/>
    <mergeCell ref="F73:G73"/>
    <mergeCell ref="F74:G74"/>
  </mergeCells>
  <phoneticPr fontId="17" type="noConversion"/>
  <conditionalFormatting sqref="B5:B27">
    <cfRule type="containsText" dxfId="384" priority="376" operator="containsText" text="Udskoling C">
      <formula>NOT(ISERROR(SEARCH("Udskoling C",B5)))</formula>
    </cfRule>
    <cfRule type="containsText" dxfId="383" priority="377" operator="containsText" text="Udskoling B">
      <formula>NOT(ISERROR(SEARCH("Udskoling B",B5)))</formula>
    </cfRule>
    <cfRule type="containsText" dxfId="382" priority="378" operator="containsText" text="Udskoling A">
      <formula>NOT(ISERROR(SEARCH("Udskoling A",B5)))</formula>
    </cfRule>
    <cfRule type="containsText" dxfId="381" priority="379" operator="containsText" text="8.-9. klasse">
      <formula>NOT(ISERROR(SEARCH("8.-9. klasse",B5)))</formula>
    </cfRule>
    <cfRule type="containsText" dxfId="380" priority="380" operator="containsText" text="7.-8. klasse">
      <formula>NOT(ISERROR(SEARCH("7.-8. klasse",B5)))</formula>
    </cfRule>
    <cfRule type="containsText" dxfId="379" priority="381" operator="containsText" text="9. klasse">
      <formula>NOT(ISERROR(SEARCH("9. klasse",B5)))</formula>
    </cfRule>
    <cfRule type="containsText" dxfId="378" priority="382" operator="containsText" text="8. klasse">
      <formula>NOT(ISERROR(SEARCH("8. klasse",B5)))</formula>
    </cfRule>
    <cfRule type="containsText" dxfId="377" priority="383" operator="containsText" text="7. klasse">
      <formula>NOT(ISERROR(SEARCH("7. klasse",B5)))</formula>
    </cfRule>
    <cfRule type="containsText" dxfId="376" priority="384" operator="containsText" text="Mellemtrin C">
      <formula>NOT(ISERROR(SEARCH("Mellemtrin C",B5)))</formula>
    </cfRule>
    <cfRule type="containsText" dxfId="375" priority="385" operator="containsText" text="Mellemtrin B">
      <formula>NOT(ISERROR(SEARCH("Mellemtrin B",B5)))</formula>
    </cfRule>
    <cfRule type="containsText" dxfId="374" priority="386" operator="containsText" text="Mellemtrin A">
      <formula>NOT(ISERROR(SEARCH("Mellemtrin A",B5)))</formula>
    </cfRule>
    <cfRule type="containsText" dxfId="373" priority="387" operator="containsText" text="6-7. klasse">
      <formula>NOT(ISERROR(SEARCH("6-7. klasse",B5)))</formula>
    </cfRule>
    <cfRule type="containsText" dxfId="372" priority="388" operator="containsText" text="4.-5. klasse">
      <formula>NOT(ISERROR(SEARCH("4.-5. klasse",B5)))</formula>
    </cfRule>
    <cfRule type="containsText" dxfId="371" priority="389" operator="containsText" text="6. klasse">
      <formula>NOT(ISERROR(SEARCH("6. klasse",B5)))</formula>
    </cfRule>
    <cfRule type="containsText" dxfId="370" priority="390" operator="containsText" text="5. klasse">
      <formula>NOT(ISERROR(SEARCH("5. klasse",B5)))</formula>
    </cfRule>
    <cfRule type="containsText" dxfId="369" priority="391" operator="containsText" text="4. klasse">
      <formula>NOT(ISERROR(SEARCH("4. klasse",B5)))</formula>
    </cfRule>
    <cfRule type="containsText" dxfId="368" priority="392" operator="containsText" text="Indskoling C">
      <formula>NOT(ISERROR(SEARCH("Indskoling C",B5)))</formula>
    </cfRule>
    <cfRule type="containsText" dxfId="367" priority="393" operator="containsText" text="Indskoling B">
      <formula>NOT(ISERROR(SEARCH("Indskoling B",B5)))</formula>
    </cfRule>
    <cfRule type="containsText" dxfId="366" priority="394" operator="containsText" text="Indskoling A">
      <formula>NOT(ISERROR(SEARCH("Indskoling A",B5)))</formula>
    </cfRule>
    <cfRule type="containsText" dxfId="365" priority="395" operator="containsText" text="2.-3. klasse">
      <formula>NOT(ISERROR(SEARCH("2.-3. klasse",B5)))</formula>
    </cfRule>
    <cfRule type="containsText" dxfId="364" priority="396" operator="containsText" text="0.-1. klasse">
      <formula>NOT(ISERROR(SEARCH("0.-1. klasse",B5)))</formula>
    </cfRule>
    <cfRule type="containsText" dxfId="363" priority="397" operator="containsText" text="3. klasse">
      <formula>NOT(ISERROR(SEARCH("3. klasse",B5)))</formula>
    </cfRule>
    <cfRule type="containsText" dxfId="362" priority="398" operator="containsText" text="2. klasse">
      <formula>NOT(ISERROR(SEARCH("2. klasse",B5)))</formula>
    </cfRule>
    <cfRule type="containsText" dxfId="361" priority="399" operator="containsText" text="1. klasse">
      <formula>NOT(ISERROR(SEARCH("1. klasse",B5)))</formula>
    </cfRule>
    <cfRule type="containsText" dxfId="360" priority="400" operator="containsText" text="0. klasse">
      <formula>NOT(ISERROR(SEARCH("0. klasse",B5)))</formula>
    </cfRule>
  </conditionalFormatting>
  <conditionalFormatting sqref="H5:H26">
    <cfRule type="containsText" dxfId="359" priority="326" operator="containsText" text="Udskoling C">
      <formula>NOT(ISERROR(SEARCH("Udskoling C",H5)))</formula>
    </cfRule>
    <cfRule type="containsText" dxfId="358" priority="327" operator="containsText" text="Udskoling B">
      <formula>NOT(ISERROR(SEARCH("Udskoling B",H5)))</formula>
    </cfRule>
    <cfRule type="containsText" dxfId="357" priority="328" operator="containsText" text="Udskoling A">
      <formula>NOT(ISERROR(SEARCH("Udskoling A",H5)))</formula>
    </cfRule>
    <cfRule type="containsText" dxfId="356" priority="329" operator="containsText" text="8.-9. klasse">
      <formula>NOT(ISERROR(SEARCH("8.-9. klasse",H5)))</formula>
    </cfRule>
    <cfRule type="containsText" dxfId="355" priority="330" operator="containsText" text="7.-8. klasse">
      <formula>NOT(ISERROR(SEARCH("7.-8. klasse",H5)))</formula>
    </cfRule>
    <cfRule type="containsText" dxfId="354" priority="331" operator="containsText" text="9. klasse">
      <formula>NOT(ISERROR(SEARCH("9. klasse",H5)))</formula>
    </cfRule>
    <cfRule type="containsText" dxfId="353" priority="332" operator="containsText" text="8. klasse">
      <formula>NOT(ISERROR(SEARCH("8. klasse",H5)))</formula>
    </cfRule>
    <cfRule type="containsText" dxfId="352" priority="333" operator="containsText" text="7. klasse">
      <formula>NOT(ISERROR(SEARCH("7. klasse",H5)))</formula>
    </cfRule>
    <cfRule type="containsText" dxfId="351" priority="334" operator="containsText" text="Mellemtrin C">
      <formula>NOT(ISERROR(SEARCH("Mellemtrin C",H5)))</formula>
    </cfRule>
    <cfRule type="containsText" dxfId="350" priority="335" operator="containsText" text="Mellemtrin B">
      <formula>NOT(ISERROR(SEARCH("Mellemtrin B",H5)))</formula>
    </cfRule>
    <cfRule type="containsText" dxfId="349" priority="336" operator="containsText" text="Mellemtrin A">
      <formula>NOT(ISERROR(SEARCH("Mellemtrin A",H5)))</formula>
    </cfRule>
    <cfRule type="containsText" dxfId="348" priority="337" operator="containsText" text="6-7. klasse">
      <formula>NOT(ISERROR(SEARCH("6-7. klasse",H5)))</formula>
    </cfRule>
    <cfRule type="containsText" dxfId="347" priority="338" operator="containsText" text="4.-5. klasse">
      <formula>NOT(ISERROR(SEARCH("4.-5. klasse",H5)))</formula>
    </cfRule>
    <cfRule type="containsText" dxfId="346" priority="339" operator="containsText" text="6. klasse">
      <formula>NOT(ISERROR(SEARCH("6. klasse",H5)))</formula>
    </cfRule>
    <cfRule type="containsText" dxfId="345" priority="340" operator="containsText" text="5. klasse">
      <formula>NOT(ISERROR(SEARCH("5. klasse",H5)))</formula>
    </cfRule>
    <cfRule type="containsText" dxfId="344" priority="341" operator="containsText" text="4. klasse">
      <formula>NOT(ISERROR(SEARCH("4. klasse",H5)))</formula>
    </cfRule>
    <cfRule type="containsText" dxfId="343" priority="342" operator="containsText" text="Indskoling C">
      <formula>NOT(ISERROR(SEARCH("Indskoling C",H5)))</formula>
    </cfRule>
    <cfRule type="containsText" dxfId="342" priority="343" operator="containsText" text="Indskoling B">
      <formula>NOT(ISERROR(SEARCH("Indskoling B",H5)))</formula>
    </cfRule>
    <cfRule type="containsText" dxfId="341" priority="344" operator="containsText" text="Indskoling A">
      <formula>NOT(ISERROR(SEARCH("Indskoling A",H5)))</formula>
    </cfRule>
    <cfRule type="containsText" dxfId="340" priority="345" operator="containsText" text="2.-3. klasse">
      <formula>NOT(ISERROR(SEARCH("2.-3. klasse",H5)))</formula>
    </cfRule>
    <cfRule type="containsText" dxfId="339" priority="346" operator="containsText" text="0.-1. klasse">
      <formula>NOT(ISERROR(SEARCH("0.-1. klasse",H5)))</formula>
    </cfRule>
    <cfRule type="containsText" dxfId="338" priority="347" operator="containsText" text="3. klasse">
      <formula>NOT(ISERROR(SEARCH("3. klasse",H5)))</formula>
    </cfRule>
    <cfRule type="containsText" dxfId="337" priority="348" operator="containsText" text="2. klasse">
      <formula>NOT(ISERROR(SEARCH("2. klasse",H5)))</formula>
    </cfRule>
    <cfRule type="containsText" dxfId="336" priority="349" operator="containsText" text="1. klasse">
      <formula>NOT(ISERROR(SEARCH("1. klasse",H5)))</formula>
    </cfRule>
    <cfRule type="containsText" dxfId="335" priority="350" operator="containsText" text="0. klasse">
      <formula>NOT(ISERROR(SEARCH("0. klasse",H5)))</formula>
    </cfRule>
  </conditionalFormatting>
  <conditionalFormatting sqref="K5:K26">
    <cfRule type="containsText" dxfId="334" priority="276" operator="containsText" text="Udskoling C">
      <formula>NOT(ISERROR(SEARCH("Udskoling C",K5)))</formula>
    </cfRule>
    <cfRule type="containsText" dxfId="333" priority="277" operator="containsText" text="Udskoling B">
      <formula>NOT(ISERROR(SEARCH("Udskoling B",K5)))</formula>
    </cfRule>
    <cfRule type="containsText" dxfId="332" priority="278" operator="containsText" text="Udskoling A">
      <formula>NOT(ISERROR(SEARCH("Udskoling A",K5)))</formula>
    </cfRule>
    <cfRule type="containsText" dxfId="331" priority="279" operator="containsText" text="8.-9. klasse">
      <formula>NOT(ISERROR(SEARCH("8.-9. klasse",K5)))</formula>
    </cfRule>
    <cfRule type="containsText" dxfId="330" priority="280" operator="containsText" text="7.-8. klasse">
      <formula>NOT(ISERROR(SEARCH("7.-8. klasse",K5)))</formula>
    </cfRule>
    <cfRule type="containsText" dxfId="329" priority="281" operator="containsText" text="9. klasse">
      <formula>NOT(ISERROR(SEARCH("9. klasse",K5)))</formula>
    </cfRule>
    <cfRule type="containsText" dxfId="328" priority="282" operator="containsText" text="8. klasse">
      <formula>NOT(ISERROR(SEARCH("8. klasse",K5)))</formula>
    </cfRule>
    <cfRule type="containsText" dxfId="327" priority="283" operator="containsText" text="7. klasse">
      <formula>NOT(ISERROR(SEARCH("7. klasse",K5)))</formula>
    </cfRule>
    <cfRule type="containsText" dxfId="326" priority="284" operator="containsText" text="Mellemtrin C">
      <formula>NOT(ISERROR(SEARCH("Mellemtrin C",K5)))</formula>
    </cfRule>
    <cfRule type="containsText" dxfId="325" priority="285" operator="containsText" text="Mellemtrin B">
      <formula>NOT(ISERROR(SEARCH("Mellemtrin B",K5)))</formula>
    </cfRule>
    <cfRule type="containsText" dxfId="324" priority="286" operator="containsText" text="Mellemtrin A">
      <formula>NOT(ISERROR(SEARCH("Mellemtrin A",K5)))</formula>
    </cfRule>
    <cfRule type="containsText" dxfId="323" priority="287" operator="containsText" text="6-7. klasse">
      <formula>NOT(ISERROR(SEARCH("6-7. klasse",K5)))</formula>
    </cfRule>
    <cfRule type="containsText" dxfId="322" priority="288" operator="containsText" text="4.-5. klasse">
      <formula>NOT(ISERROR(SEARCH("4.-5. klasse",K5)))</formula>
    </cfRule>
    <cfRule type="containsText" dxfId="321" priority="289" operator="containsText" text="6. klasse">
      <formula>NOT(ISERROR(SEARCH("6. klasse",K5)))</formula>
    </cfRule>
    <cfRule type="containsText" dxfId="320" priority="290" operator="containsText" text="5. klasse">
      <formula>NOT(ISERROR(SEARCH("5. klasse",K5)))</formula>
    </cfRule>
    <cfRule type="containsText" dxfId="319" priority="291" operator="containsText" text="4. klasse">
      <formula>NOT(ISERROR(SEARCH("4. klasse",K5)))</formula>
    </cfRule>
    <cfRule type="containsText" dxfId="318" priority="292" operator="containsText" text="Indskoling C">
      <formula>NOT(ISERROR(SEARCH("Indskoling C",K5)))</formula>
    </cfRule>
    <cfRule type="containsText" dxfId="317" priority="293" operator="containsText" text="Indskoling B">
      <formula>NOT(ISERROR(SEARCH("Indskoling B",K5)))</formula>
    </cfRule>
    <cfRule type="containsText" dxfId="316" priority="294" operator="containsText" text="Indskoling A">
      <formula>NOT(ISERROR(SEARCH("Indskoling A",K5)))</formula>
    </cfRule>
    <cfRule type="containsText" dxfId="315" priority="295" operator="containsText" text="2.-3. klasse">
      <formula>NOT(ISERROR(SEARCH("2.-3. klasse",K5)))</formula>
    </cfRule>
    <cfRule type="containsText" dxfId="314" priority="296" operator="containsText" text="0.-1. klasse">
      <formula>NOT(ISERROR(SEARCH("0.-1. klasse",K5)))</formula>
    </cfRule>
    <cfRule type="containsText" dxfId="313" priority="297" operator="containsText" text="3. klasse">
      <formula>NOT(ISERROR(SEARCH("3. klasse",K5)))</formula>
    </cfRule>
    <cfRule type="containsText" dxfId="312" priority="298" operator="containsText" text="2. klasse">
      <formula>NOT(ISERROR(SEARCH("2. klasse",K5)))</formula>
    </cfRule>
    <cfRule type="containsText" dxfId="311" priority="299" operator="containsText" text="1. klasse">
      <formula>NOT(ISERROR(SEARCH("1. klasse",K5)))</formula>
    </cfRule>
    <cfRule type="containsText" dxfId="310" priority="300" operator="containsText" text="0. klasse">
      <formula>NOT(ISERROR(SEARCH("0. klasse",K5)))</formula>
    </cfRule>
  </conditionalFormatting>
  <conditionalFormatting sqref="N5:N26">
    <cfRule type="containsText" dxfId="309" priority="251" operator="containsText" text="Udskoling C">
      <formula>NOT(ISERROR(SEARCH("Udskoling C",N5)))</formula>
    </cfRule>
    <cfRule type="containsText" dxfId="308" priority="252" operator="containsText" text="Udskoling B">
      <formula>NOT(ISERROR(SEARCH("Udskoling B",N5)))</formula>
    </cfRule>
    <cfRule type="containsText" dxfId="307" priority="253" operator="containsText" text="Udskoling A">
      <formula>NOT(ISERROR(SEARCH("Udskoling A",N5)))</formula>
    </cfRule>
    <cfRule type="containsText" dxfId="306" priority="254" operator="containsText" text="8.-9. klasse">
      <formula>NOT(ISERROR(SEARCH("8.-9. klasse",N5)))</formula>
    </cfRule>
    <cfRule type="containsText" dxfId="305" priority="255" operator="containsText" text="7.-8. klasse">
      <formula>NOT(ISERROR(SEARCH("7.-8. klasse",N5)))</formula>
    </cfRule>
    <cfRule type="containsText" dxfId="304" priority="256" operator="containsText" text="9. klasse">
      <formula>NOT(ISERROR(SEARCH("9. klasse",N5)))</formula>
    </cfRule>
    <cfRule type="containsText" dxfId="303" priority="257" operator="containsText" text="8. klasse">
      <formula>NOT(ISERROR(SEARCH("8. klasse",N5)))</formula>
    </cfRule>
    <cfRule type="containsText" dxfId="302" priority="258" operator="containsText" text="7. klasse">
      <formula>NOT(ISERROR(SEARCH("7. klasse",N5)))</formula>
    </cfRule>
    <cfRule type="containsText" dxfId="301" priority="259" operator="containsText" text="Mellemtrin C">
      <formula>NOT(ISERROR(SEARCH("Mellemtrin C",N5)))</formula>
    </cfRule>
    <cfRule type="containsText" dxfId="300" priority="260" operator="containsText" text="Mellemtrin B">
      <formula>NOT(ISERROR(SEARCH("Mellemtrin B",N5)))</formula>
    </cfRule>
    <cfRule type="containsText" dxfId="299" priority="261" operator="containsText" text="Mellemtrin A">
      <formula>NOT(ISERROR(SEARCH("Mellemtrin A",N5)))</formula>
    </cfRule>
    <cfRule type="containsText" dxfId="298" priority="262" operator="containsText" text="6-7. klasse">
      <formula>NOT(ISERROR(SEARCH("6-7. klasse",N5)))</formula>
    </cfRule>
    <cfRule type="containsText" dxfId="297" priority="263" operator="containsText" text="4.-5. klasse">
      <formula>NOT(ISERROR(SEARCH("4.-5. klasse",N5)))</formula>
    </cfRule>
    <cfRule type="containsText" dxfId="296" priority="264" operator="containsText" text="6. klasse">
      <formula>NOT(ISERROR(SEARCH("6. klasse",N5)))</formula>
    </cfRule>
    <cfRule type="containsText" dxfId="295" priority="265" operator="containsText" text="5. klasse">
      <formula>NOT(ISERROR(SEARCH("5. klasse",N5)))</formula>
    </cfRule>
    <cfRule type="containsText" dxfId="294" priority="266" operator="containsText" text="4. klasse">
      <formula>NOT(ISERROR(SEARCH("4. klasse",N5)))</formula>
    </cfRule>
    <cfRule type="containsText" dxfId="293" priority="267" operator="containsText" text="Indskoling C">
      <formula>NOT(ISERROR(SEARCH("Indskoling C",N5)))</formula>
    </cfRule>
    <cfRule type="containsText" dxfId="292" priority="268" operator="containsText" text="Indskoling B">
      <formula>NOT(ISERROR(SEARCH("Indskoling B",N5)))</formula>
    </cfRule>
    <cfRule type="containsText" dxfId="291" priority="269" operator="containsText" text="Indskoling A">
      <formula>NOT(ISERROR(SEARCH("Indskoling A",N5)))</formula>
    </cfRule>
    <cfRule type="containsText" dxfId="290" priority="270" operator="containsText" text="2.-3. klasse">
      <formula>NOT(ISERROR(SEARCH("2.-3. klasse",N5)))</formula>
    </cfRule>
    <cfRule type="containsText" dxfId="289" priority="271" operator="containsText" text="0.-1. klasse">
      <formula>NOT(ISERROR(SEARCH("0.-1. klasse",N5)))</formula>
    </cfRule>
    <cfRule type="containsText" dxfId="288" priority="272" operator="containsText" text="3. klasse">
      <formula>NOT(ISERROR(SEARCH("3. klasse",N5)))</formula>
    </cfRule>
    <cfRule type="containsText" dxfId="287" priority="273" operator="containsText" text="2. klasse">
      <formula>NOT(ISERROR(SEARCH("2. klasse",N5)))</formula>
    </cfRule>
    <cfRule type="containsText" dxfId="286" priority="274" operator="containsText" text="1. klasse">
      <formula>NOT(ISERROR(SEARCH("1. klasse",N5)))</formula>
    </cfRule>
    <cfRule type="containsText" dxfId="285" priority="275" operator="containsText" text="0. klasse">
      <formula>NOT(ISERROR(SEARCH("0. klasse",N5)))</formula>
    </cfRule>
  </conditionalFormatting>
  <conditionalFormatting sqref="Q5:Q26">
    <cfRule type="containsText" dxfId="284" priority="226" operator="containsText" text="Udskoling C">
      <formula>NOT(ISERROR(SEARCH("Udskoling C",Q5)))</formula>
    </cfRule>
    <cfRule type="containsText" dxfId="283" priority="227" operator="containsText" text="Udskoling B">
      <formula>NOT(ISERROR(SEARCH("Udskoling B",Q5)))</formula>
    </cfRule>
    <cfRule type="containsText" dxfId="282" priority="228" operator="containsText" text="Udskoling A">
      <formula>NOT(ISERROR(SEARCH("Udskoling A",Q5)))</formula>
    </cfRule>
    <cfRule type="containsText" dxfId="281" priority="229" operator="containsText" text="8.-9. klasse">
      <formula>NOT(ISERROR(SEARCH("8.-9. klasse",Q5)))</formula>
    </cfRule>
    <cfRule type="containsText" dxfId="280" priority="230" operator="containsText" text="7.-8. klasse">
      <formula>NOT(ISERROR(SEARCH("7.-8. klasse",Q5)))</formula>
    </cfRule>
    <cfRule type="containsText" dxfId="279" priority="231" operator="containsText" text="9. klasse">
      <formula>NOT(ISERROR(SEARCH("9. klasse",Q5)))</formula>
    </cfRule>
    <cfRule type="containsText" dxfId="278" priority="232" operator="containsText" text="8. klasse">
      <formula>NOT(ISERROR(SEARCH("8. klasse",Q5)))</formula>
    </cfRule>
    <cfRule type="containsText" dxfId="277" priority="233" operator="containsText" text="7. klasse">
      <formula>NOT(ISERROR(SEARCH("7. klasse",Q5)))</formula>
    </cfRule>
    <cfRule type="containsText" dxfId="276" priority="234" operator="containsText" text="Mellemtrin C">
      <formula>NOT(ISERROR(SEARCH("Mellemtrin C",Q5)))</formula>
    </cfRule>
    <cfRule type="containsText" dxfId="275" priority="235" operator="containsText" text="Mellemtrin B">
      <formula>NOT(ISERROR(SEARCH("Mellemtrin B",Q5)))</formula>
    </cfRule>
    <cfRule type="containsText" dxfId="274" priority="236" operator="containsText" text="Mellemtrin A">
      <formula>NOT(ISERROR(SEARCH("Mellemtrin A",Q5)))</formula>
    </cfRule>
    <cfRule type="containsText" dxfId="273" priority="237" operator="containsText" text="6-7. klasse">
      <formula>NOT(ISERROR(SEARCH("6-7. klasse",Q5)))</formula>
    </cfRule>
    <cfRule type="containsText" dxfId="272" priority="238" operator="containsText" text="4.-5. klasse">
      <formula>NOT(ISERROR(SEARCH("4.-5. klasse",Q5)))</formula>
    </cfRule>
    <cfRule type="containsText" dxfId="271" priority="239" operator="containsText" text="6. klasse">
      <formula>NOT(ISERROR(SEARCH("6. klasse",Q5)))</formula>
    </cfRule>
    <cfRule type="containsText" dxfId="270" priority="240" operator="containsText" text="5. klasse">
      <formula>NOT(ISERROR(SEARCH("5. klasse",Q5)))</formula>
    </cfRule>
    <cfRule type="containsText" dxfId="269" priority="241" operator="containsText" text="4. klasse">
      <formula>NOT(ISERROR(SEARCH("4. klasse",Q5)))</formula>
    </cfRule>
    <cfRule type="containsText" dxfId="268" priority="242" operator="containsText" text="Indskoling C">
      <formula>NOT(ISERROR(SEARCH("Indskoling C",Q5)))</formula>
    </cfRule>
    <cfRule type="containsText" dxfId="267" priority="243" operator="containsText" text="Indskoling B">
      <formula>NOT(ISERROR(SEARCH("Indskoling B",Q5)))</formula>
    </cfRule>
    <cfRule type="containsText" dxfId="266" priority="244" operator="containsText" text="Indskoling A">
      <formula>NOT(ISERROR(SEARCH("Indskoling A",Q5)))</formula>
    </cfRule>
    <cfRule type="containsText" dxfId="265" priority="245" operator="containsText" text="2.-3. klasse">
      <formula>NOT(ISERROR(SEARCH("2.-3. klasse",Q5)))</formula>
    </cfRule>
    <cfRule type="containsText" dxfId="264" priority="246" operator="containsText" text="0.-1. klasse">
      <formula>NOT(ISERROR(SEARCH("0.-1. klasse",Q5)))</formula>
    </cfRule>
    <cfRule type="containsText" dxfId="263" priority="247" operator="containsText" text="3. klasse">
      <formula>NOT(ISERROR(SEARCH("3. klasse",Q5)))</formula>
    </cfRule>
    <cfRule type="containsText" dxfId="262" priority="248" operator="containsText" text="2. klasse">
      <formula>NOT(ISERROR(SEARCH("2. klasse",Q5)))</formula>
    </cfRule>
    <cfRule type="containsText" dxfId="261" priority="249" operator="containsText" text="1. klasse">
      <formula>NOT(ISERROR(SEARCH("1. klasse",Q5)))</formula>
    </cfRule>
    <cfRule type="containsText" dxfId="260" priority="250" operator="containsText" text="0. klasse">
      <formula>NOT(ISERROR(SEARCH("0. klasse",Q5)))</formula>
    </cfRule>
  </conditionalFormatting>
  <conditionalFormatting sqref="T5:T26">
    <cfRule type="containsText" dxfId="259" priority="201" operator="containsText" text="Udskoling C">
      <formula>NOT(ISERROR(SEARCH("Udskoling C",T5)))</formula>
    </cfRule>
    <cfRule type="containsText" dxfId="258" priority="202" operator="containsText" text="Udskoling B">
      <formula>NOT(ISERROR(SEARCH("Udskoling B",T5)))</formula>
    </cfRule>
    <cfRule type="containsText" dxfId="257" priority="203" operator="containsText" text="Udskoling A">
      <formula>NOT(ISERROR(SEARCH("Udskoling A",T5)))</formula>
    </cfRule>
    <cfRule type="containsText" dxfId="256" priority="204" operator="containsText" text="8.-9. klasse">
      <formula>NOT(ISERROR(SEARCH("8.-9. klasse",T5)))</formula>
    </cfRule>
    <cfRule type="containsText" dxfId="255" priority="205" operator="containsText" text="7.-8. klasse">
      <formula>NOT(ISERROR(SEARCH("7.-8. klasse",T5)))</formula>
    </cfRule>
    <cfRule type="containsText" dxfId="254" priority="206" operator="containsText" text="9. klasse">
      <formula>NOT(ISERROR(SEARCH("9. klasse",T5)))</formula>
    </cfRule>
    <cfRule type="containsText" dxfId="253" priority="207" operator="containsText" text="8. klasse">
      <formula>NOT(ISERROR(SEARCH("8. klasse",T5)))</formula>
    </cfRule>
    <cfRule type="containsText" dxfId="252" priority="208" operator="containsText" text="7. klasse">
      <formula>NOT(ISERROR(SEARCH("7. klasse",T5)))</formula>
    </cfRule>
    <cfRule type="containsText" dxfId="251" priority="209" operator="containsText" text="Mellemtrin C">
      <formula>NOT(ISERROR(SEARCH("Mellemtrin C",T5)))</formula>
    </cfRule>
    <cfRule type="containsText" dxfId="250" priority="210" operator="containsText" text="Mellemtrin B">
      <formula>NOT(ISERROR(SEARCH("Mellemtrin B",T5)))</formula>
    </cfRule>
    <cfRule type="containsText" dxfId="249" priority="211" operator="containsText" text="Mellemtrin A">
      <formula>NOT(ISERROR(SEARCH("Mellemtrin A",T5)))</formula>
    </cfRule>
    <cfRule type="containsText" dxfId="248" priority="212" operator="containsText" text="6-7. klasse">
      <formula>NOT(ISERROR(SEARCH("6-7. klasse",T5)))</formula>
    </cfRule>
    <cfRule type="containsText" dxfId="247" priority="213" operator="containsText" text="4.-5. klasse">
      <formula>NOT(ISERROR(SEARCH("4.-5. klasse",T5)))</formula>
    </cfRule>
    <cfRule type="containsText" dxfId="246" priority="214" operator="containsText" text="6. klasse">
      <formula>NOT(ISERROR(SEARCH("6. klasse",T5)))</formula>
    </cfRule>
    <cfRule type="containsText" dxfId="245" priority="215" operator="containsText" text="5. klasse">
      <formula>NOT(ISERROR(SEARCH("5. klasse",T5)))</formula>
    </cfRule>
    <cfRule type="containsText" dxfId="244" priority="216" operator="containsText" text="4. klasse">
      <formula>NOT(ISERROR(SEARCH("4. klasse",T5)))</formula>
    </cfRule>
    <cfRule type="containsText" dxfId="243" priority="217" operator="containsText" text="Indskoling C">
      <formula>NOT(ISERROR(SEARCH("Indskoling C",T5)))</formula>
    </cfRule>
    <cfRule type="containsText" dxfId="242" priority="218" operator="containsText" text="Indskoling B">
      <formula>NOT(ISERROR(SEARCH("Indskoling B",T5)))</formula>
    </cfRule>
    <cfRule type="containsText" dxfId="241" priority="219" operator="containsText" text="Indskoling A">
      <formula>NOT(ISERROR(SEARCH("Indskoling A",T5)))</formula>
    </cfRule>
    <cfRule type="containsText" dxfId="240" priority="220" operator="containsText" text="2.-3. klasse">
      <formula>NOT(ISERROR(SEARCH("2.-3. klasse",T5)))</formula>
    </cfRule>
    <cfRule type="containsText" dxfId="239" priority="221" operator="containsText" text="0.-1. klasse">
      <formula>NOT(ISERROR(SEARCH("0.-1. klasse",T5)))</formula>
    </cfRule>
    <cfRule type="containsText" dxfId="238" priority="222" operator="containsText" text="3. klasse">
      <formula>NOT(ISERROR(SEARCH("3. klasse",T5)))</formula>
    </cfRule>
    <cfRule type="containsText" dxfId="237" priority="223" operator="containsText" text="2. klasse">
      <formula>NOT(ISERROR(SEARCH("2. klasse",T5)))</formula>
    </cfRule>
    <cfRule type="containsText" dxfId="236" priority="224" operator="containsText" text="1. klasse">
      <formula>NOT(ISERROR(SEARCH("1. klasse",T5)))</formula>
    </cfRule>
    <cfRule type="containsText" dxfId="235" priority="225" operator="containsText" text="0. klasse">
      <formula>NOT(ISERROR(SEARCH("0. klasse",T5)))</formula>
    </cfRule>
  </conditionalFormatting>
  <conditionalFormatting sqref="W5:W26">
    <cfRule type="containsText" dxfId="234" priority="176" operator="containsText" text="Udskoling C">
      <formula>NOT(ISERROR(SEARCH("Udskoling C",W5)))</formula>
    </cfRule>
    <cfRule type="containsText" dxfId="233" priority="177" operator="containsText" text="Udskoling B">
      <formula>NOT(ISERROR(SEARCH("Udskoling B",W5)))</formula>
    </cfRule>
    <cfRule type="containsText" dxfId="232" priority="178" operator="containsText" text="Udskoling A">
      <formula>NOT(ISERROR(SEARCH("Udskoling A",W5)))</formula>
    </cfRule>
    <cfRule type="containsText" dxfId="231" priority="179" operator="containsText" text="8.-9. klasse">
      <formula>NOT(ISERROR(SEARCH("8.-9. klasse",W5)))</formula>
    </cfRule>
    <cfRule type="containsText" dxfId="230" priority="180" operator="containsText" text="7.-8. klasse">
      <formula>NOT(ISERROR(SEARCH("7.-8. klasse",W5)))</formula>
    </cfRule>
    <cfRule type="containsText" dxfId="229" priority="181" operator="containsText" text="9. klasse">
      <formula>NOT(ISERROR(SEARCH("9. klasse",W5)))</formula>
    </cfRule>
    <cfRule type="containsText" dxfId="228" priority="182" operator="containsText" text="8. klasse">
      <formula>NOT(ISERROR(SEARCH("8. klasse",W5)))</formula>
    </cfRule>
    <cfRule type="containsText" dxfId="227" priority="183" operator="containsText" text="7. klasse">
      <formula>NOT(ISERROR(SEARCH("7. klasse",W5)))</formula>
    </cfRule>
    <cfRule type="containsText" dxfId="226" priority="184" operator="containsText" text="Mellemtrin C">
      <formula>NOT(ISERROR(SEARCH("Mellemtrin C",W5)))</formula>
    </cfRule>
    <cfRule type="containsText" dxfId="225" priority="185" operator="containsText" text="Mellemtrin B">
      <formula>NOT(ISERROR(SEARCH("Mellemtrin B",W5)))</formula>
    </cfRule>
    <cfRule type="containsText" dxfId="224" priority="186" operator="containsText" text="Mellemtrin A">
      <formula>NOT(ISERROR(SEARCH("Mellemtrin A",W5)))</formula>
    </cfRule>
    <cfRule type="containsText" dxfId="223" priority="187" operator="containsText" text="6-7. klasse">
      <formula>NOT(ISERROR(SEARCH("6-7. klasse",W5)))</formula>
    </cfRule>
    <cfRule type="containsText" dxfId="222" priority="188" operator="containsText" text="4.-5. klasse">
      <formula>NOT(ISERROR(SEARCH("4.-5. klasse",W5)))</formula>
    </cfRule>
    <cfRule type="containsText" dxfId="221" priority="189" operator="containsText" text="6. klasse">
      <formula>NOT(ISERROR(SEARCH("6. klasse",W5)))</formula>
    </cfRule>
    <cfRule type="containsText" dxfId="220" priority="190" operator="containsText" text="5. klasse">
      <formula>NOT(ISERROR(SEARCH("5. klasse",W5)))</formula>
    </cfRule>
    <cfRule type="containsText" dxfId="219" priority="191" operator="containsText" text="4. klasse">
      <formula>NOT(ISERROR(SEARCH("4. klasse",W5)))</formula>
    </cfRule>
    <cfRule type="containsText" dxfId="218" priority="192" operator="containsText" text="Indskoling C">
      <formula>NOT(ISERROR(SEARCH("Indskoling C",W5)))</formula>
    </cfRule>
    <cfRule type="containsText" dxfId="217" priority="193" operator="containsText" text="Indskoling B">
      <formula>NOT(ISERROR(SEARCH("Indskoling B",W5)))</formula>
    </cfRule>
    <cfRule type="containsText" dxfId="216" priority="194" operator="containsText" text="Indskoling A">
      <formula>NOT(ISERROR(SEARCH("Indskoling A",W5)))</formula>
    </cfRule>
    <cfRule type="containsText" dxfId="215" priority="195" operator="containsText" text="2.-3. klasse">
      <formula>NOT(ISERROR(SEARCH("2.-3. klasse",W5)))</formula>
    </cfRule>
    <cfRule type="containsText" dxfId="214" priority="196" operator="containsText" text="0.-1. klasse">
      <formula>NOT(ISERROR(SEARCH("0.-1. klasse",W5)))</formula>
    </cfRule>
    <cfRule type="containsText" dxfId="213" priority="197" operator="containsText" text="3. klasse">
      <formula>NOT(ISERROR(SEARCH("3. klasse",W5)))</formula>
    </cfRule>
    <cfRule type="containsText" dxfId="212" priority="198" operator="containsText" text="2. klasse">
      <formula>NOT(ISERROR(SEARCH("2. klasse",W5)))</formula>
    </cfRule>
    <cfRule type="containsText" dxfId="211" priority="199" operator="containsText" text="1. klasse">
      <formula>NOT(ISERROR(SEARCH("1. klasse",W5)))</formula>
    </cfRule>
    <cfRule type="containsText" dxfId="210" priority="200" operator="containsText" text="0. klasse">
      <formula>NOT(ISERROR(SEARCH("0. klasse",W5)))</formula>
    </cfRule>
  </conditionalFormatting>
  <conditionalFormatting sqref="Z5:Z26">
    <cfRule type="containsText" dxfId="209" priority="151" operator="containsText" text="Udskoling C">
      <formula>NOT(ISERROR(SEARCH("Udskoling C",Z5)))</formula>
    </cfRule>
    <cfRule type="containsText" dxfId="208" priority="152" operator="containsText" text="Udskoling B">
      <formula>NOT(ISERROR(SEARCH("Udskoling B",Z5)))</formula>
    </cfRule>
    <cfRule type="containsText" dxfId="207" priority="153" operator="containsText" text="Udskoling A">
      <formula>NOT(ISERROR(SEARCH("Udskoling A",Z5)))</formula>
    </cfRule>
    <cfRule type="containsText" dxfId="206" priority="154" operator="containsText" text="8.-9. klasse">
      <formula>NOT(ISERROR(SEARCH("8.-9. klasse",Z5)))</formula>
    </cfRule>
    <cfRule type="containsText" dxfId="205" priority="155" operator="containsText" text="7.-8. klasse">
      <formula>NOT(ISERROR(SEARCH("7.-8. klasse",Z5)))</formula>
    </cfRule>
    <cfRule type="containsText" dxfId="204" priority="156" operator="containsText" text="9. klasse">
      <formula>NOT(ISERROR(SEARCH("9. klasse",Z5)))</formula>
    </cfRule>
    <cfRule type="containsText" dxfId="203" priority="157" operator="containsText" text="8. klasse">
      <formula>NOT(ISERROR(SEARCH("8. klasse",Z5)))</formula>
    </cfRule>
    <cfRule type="containsText" dxfId="202" priority="158" operator="containsText" text="7. klasse">
      <formula>NOT(ISERROR(SEARCH("7. klasse",Z5)))</formula>
    </cfRule>
    <cfRule type="containsText" dxfId="201" priority="159" operator="containsText" text="Mellemtrin C">
      <formula>NOT(ISERROR(SEARCH("Mellemtrin C",Z5)))</formula>
    </cfRule>
    <cfRule type="containsText" dxfId="200" priority="160" operator="containsText" text="Mellemtrin B">
      <formula>NOT(ISERROR(SEARCH("Mellemtrin B",Z5)))</formula>
    </cfRule>
    <cfRule type="containsText" dxfId="199" priority="161" operator="containsText" text="Mellemtrin A">
      <formula>NOT(ISERROR(SEARCH("Mellemtrin A",Z5)))</formula>
    </cfRule>
    <cfRule type="containsText" dxfId="198" priority="162" operator="containsText" text="6-7. klasse">
      <formula>NOT(ISERROR(SEARCH("6-7. klasse",Z5)))</formula>
    </cfRule>
    <cfRule type="containsText" dxfId="197" priority="163" operator="containsText" text="4.-5. klasse">
      <formula>NOT(ISERROR(SEARCH("4.-5. klasse",Z5)))</formula>
    </cfRule>
    <cfRule type="containsText" dxfId="196" priority="164" operator="containsText" text="6. klasse">
      <formula>NOT(ISERROR(SEARCH("6. klasse",Z5)))</formula>
    </cfRule>
    <cfRule type="containsText" dxfId="195" priority="165" operator="containsText" text="5. klasse">
      <formula>NOT(ISERROR(SEARCH("5. klasse",Z5)))</formula>
    </cfRule>
    <cfRule type="containsText" dxfId="194" priority="166" operator="containsText" text="4. klasse">
      <formula>NOT(ISERROR(SEARCH("4. klasse",Z5)))</formula>
    </cfRule>
    <cfRule type="containsText" dxfId="193" priority="167" operator="containsText" text="Indskoling C">
      <formula>NOT(ISERROR(SEARCH("Indskoling C",Z5)))</formula>
    </cfRule>
    <cfRule type="containsText" dxfId="192" priority="168" operator="containsText" text="Indskoling B">
      <formula>NOT(ISERROR(SEARCH("Indskoling B",Z5)))</formula>
    </cfRule>
    <cfRule type="containsText" dxfId="191" priority="169" operator="containsText" text="Indskoling A">
      <formula>NOT(ISERROR(SEARCH("Indskoling A",Z5)))</formula>
    </cfRule>
    <cfRule type="containsText" dxfId="190" priority="170" operator="containsText" text="2.-3. klasse">
      <formula>NOT(ISERROR(SEARCH("2.-3. klasse",Z5)))</formula>
    </cfRule>
    <cfRule type="containsText" dxfId="189" priority="171" operator="containsText" text="0.-1. klasse">
      <formula>NOT(ISERROR(SEARCH("0.-1. klasse",Z5)))</formula>
    </cfRule>
    <cfRule type="containsText" dxfId="188" priority="172" operator="containsText" text="3. klasse">
      <formula>NOT(ISERROR(SEARCH("3. klasse",Z5)))</formula>
    </cfRule>
    <cfRule type="containsText" dxfId="187" priority="173" operator="containsText" text="2. klasse">
      <formula>NOT(ISERROR(SEARCH("2. klasse",Z5)))</formula>
    </cfRule>
    <cfRule type="containsText" dxfId="186" priority="174" operator="containsText" text="1. klasse">
      <formula>NOT(ISERROR(SEARCH("1. klasse",Z5)))</formula>
    </cfRule>
    <cfRule type="containsText" dxfId="185" priority="175" operator="containsText" text="0. klasse">
      <formula>NOT(ISERROR(SEARCH("0. klasse",Z5)))</formula>
    </cfRule>
  </conditionalFormatting>
  <conditionalFormatting sqref="AC5:AC26">
    <cfRule type="containsText" dxfId="184" priority="126" operator="containsText" text="Udskoling C">
      <formula>NOT(ISERROR(SEARCH("Udskoling C",AC5)))</formula>
    </cfRule>
    <cfRule type="containsText" dxfId="183" priority="127" operator="containsText" text="Udskoling B">
      <formula>NOT(ISERROR(SEARCH("Udskoling B",AC5)))</formula>
    </cfRule>
    <cfRule type="containsText" dxfId="182" priority="128" operator="containsText" text="Udskoling A">
      <formula>NOT(ISERROR(SEARCH("Udskoling A",AC5)))</formula>
    </cfRule>
    <cfRule type="containsText" dxfId="181" priority="129" operator="containsText" text="8.-9. klasse">
      <formula>NOT(ISERROR(SEARCH("8.-9. klasse",AC5)))</formula>
    </cfRule>
    <cfRule type="containsText" dxfId="180" priority="130" operator="containsText" text="7.-8. klasse">
      <formula>NOT(ISERROR(SEARCH("7.-8. klasse",AC5)))</formula>
    </cfRule>
    <cfRule type="containsText" dxfId="179" priority="131" operator="containsText" text="9. klasse">
      <formula>NOT(ISERROR(SEARCH("9. klasse",AC5)))</formula>
    </cfRule>
    <cfRule type="containsText" dxfId="178" priority="132" operator="containsText" text="8. klasse">
      <formula>NOT(ISERROR(SEARCH("8. klasse",AC5)))</formula>
    </cfRule>
    <cfRule type="containsText" dxfId="177" priority="133" operator="containsText" text="7. klasse">
      <formula>NOT(ISERROR(SEARCH("7. klasse",AC5)))</formula>
    </cfRule>
    <cfRule type="containsText" dxfId="176" priority="134" operator="containsText" text="Mellemtrin C">
      <formula>NOT(ISERROR(SEARCH("Mellemtrin C",AC5)))</formula>
    </cfRule>
    <cfRule type="containsText" dxfId="175" priority="135" operator="containsText" text="Mellemtrin B">
      <formula>NOT(ISERROR(SEARCH("Mellemtrin B",AC5)))</formula>
    </cfRule>
    <cfRule type="containsText" dxfId="174" priority="136" operator="containsText" text="Mellemtrin A">
      <formula>NOT(ISERROR(SEARCH("Mellemtrin A",AC5)))</formula>
    </cfRule>
    <cfRule type="containsText" dxfId="173" priority="137" operator="containsText" text="6-7. klasse">
      <formula>NOT(ISERROR(SEARCH("6-7. klasse",AC5)))</formula>
    </cfRule>
    <cfRule type="containsText" dxfId="172" priority="138" operator="containsText" text="4.-5. klasse">
      <formula>NOT(ISERROR(SEARCH("4.-5. klasse",AC5)))</formula>
    </cfRule>
    <cfRule type="containsText" dxfId="171" priority="139" operator="containsText" text="6. klasse">
      <formula>NOT(ISERROR(SEARCH("6. klasse",AC5)))</formula>
    </cfRule>
    <cfRule type="containsText" dxfId="170" priority="140" operator="containsText" text="5. klasse">
      <formula>NOT(ISERROR(SEARCH("5. klasse",AC5)))</formula>
    </cfRule>
    <cfRule type="containsText" dxfId="169" priority="141" operator="containsText" text="4. klasse">
      <formula>NOT(ISERROR(SEARCH("4. klasse",AC5)))</formula>
    </cfRule>
    <cfRule type="containsText" dxfId="168" priority="142" operator="containsText" text="Indskoling C">
      <formula>NOT(ISERROR(SEARCH("Indskoling C",AC5)))</formula>
    </cfRule>
    <cfRule type="containsText" dxfId="167" priority="143" operator="containsText" text="Indskoling B">
      <formula>NOT(ISERROR(SEARCH("Indskoling B",AC5)))</formula>
    </cfRule>
    <cfRule type="containsText" dxfId="166" priority="144" operator="containsText" text="Indskoling A">
      <formula>NOT(ISERROR(SEARCH("Indskoling A",AC5)))</formula>
    </cfRule>
    <cfRule type="containsText" dxfId="165" priority="145" operator="containsText" text="2.-3. klasse">
      <formula>NOT(ISERROR(SEARCH("2.-3. klasse",AC5)))</formula>
    </cfRule>
    <cfRule type="containsText" dxfId="164" priority="146" operator="containsText" text="0.-1. klasse">
      <formula>NOT(ISERROR(SEARCH("0.-1. klasse",AC5)))</formula>
    </cfRule>
    <cfRule type="containsText" dxfId="163" priority="147" operator="containsText" text="3. klasse">
      <formula>NOT(ISERROR(SEARCH("3. klasse",AC5)))</formula>
    </cfRule>
    <cfRule type="containsText" dxfId="162" priority="148" operator="containsText" text="2. klasse">
      <formula>NOT(ISERROR(SEARCH("2. klasse",AC5)))</formula>
    </cfRule>
    <cfRule type="containsText" dxfId="161" priority="149" operator="containsText" text="1. klasse">
      <formula>NOT(ISERROR(SEARCH("1. klasse",AC5)))</formula>
    </cfRule>
    <cfRule type="containsText" dxfId="160" priority="150" operator="containsText" text="0. klasse">
      <formula>NOT(ISERROR(SEARCH("0. klasse",AC5)))</formula>
    </cfRule>
  </conditionalFormatting>
  <conditionalFormatting sqref="AF5:AF26">
    <cfRule type="containsText" dxfId="159" priority="101" operator="containsText" text="Udskoling C">
      <formula>NOT(ISERROR(SEARCH("Udskoling C",AF5)))</formula>
    </cfRule>
    <cfRule type="containsText" dxfId="158" priority="102" operator="containsText" text="Udskoling B">
      <formula>NOT(ISERROR(SEARCH("Udskoling B",AF5)))</formula>
    </cfRule>
    <cfRule type="containsText" dxfId="157" priority="103" operator="containsText" text="Udskoling A">
      <formula>NOT(ISERROR(SEARCH("Udskoling A",AF5)))</formula>
    </cfRule>
    <cfRule type="containsText" dxfId="156" priority="104" operator="containsText" text="8.-9. klasse">
      <formula>NOT(ISERROR(SEARCH("8.-9. klasse",AF5)))</formula>
    </cfRule>
    <cfRule type="containsText" dxfId="155" priority="105" operator="containsText" text="7.-8. klasse">
      <formula>NOT(ISERROR(SEARCH("7.-8. klasse",AF5)))</formula>
    </cfRule>
    <cfRule type="containsText" dxfId="154" priority="106" operator="containsText" text="9. klasse">
      <formula>NOT(ISERROR(SEARCH("9. klasse",AF5)))</formula>
    </cfRule>
    <cfRule type="containsText" dxfId="153" priority="107" operator="containsText" text="8. klasse">
      <formula>NOT(ISERROR(SEARCH("8. klasse",AF5)))</formula>
    </cfRule>
    <cfRule type="containsText" dxfId="152" priority="108" operator="containsText" text="7. klasse">
      <formula>NOT(ISERROR(SEARCH("7. klasse",AF5)))</formula>
    </cfRule>
    <cfRule type="containsText" dxfId="151" priority="109" operator="containsText" text="Mellemtrin C">
      <formula>NOT(ISERROR(SEARCH("Mellemtrin C",AF5)))</formula>
    </cfRule>
    <cfRule type="containsText" dxfId="150" priority="110" operator="containsText" text="Mellemtrin B">
      <formula>NOT(ISERROR(SEARCH("Mellemtrin B",AF5)))</formula>
    </cfRule>
    <cfRule type="containsText" dxfId="149" priority="111" operator="containsText" text="Mellemtrin A">
      <formula>NOT(ISERROR(SEARCH("Mellemtrin A",AF5)))</formula>
    </cfRule>
    <cfRule type="containsText" dxfId="148" priority="112" operator="containsText" text="6-7. klasse">
      <formula>NOT(ISERROR(SEARCH("6-7. klasse",AF5)))</formula>
    </cfRule>
    <cfRule type="containsText" dxfId="147" priority="113" operator="containsText" text="4.-5. klasse">
      <formula>NOT(ISERROR(SEARCH("4.-5. klasse",AF5)))</formula>
    </cfRule>
    <cfRule type="containsText" dxfId="146" priority="114" operator="containsText" text="6. klasse">
      <formula>NOT(ISERROR(SEARCH("6. klasse",AF5)))</formula>
    </cfRule>
    <cfRule type="containsText" dxfId="145" priority="115" operator="containsText" text="5. klasse">
      <formula>NOT(ISERROR(SEARCH("5. klasse",AF5)))</formula>
    </cfRule>
    <cfRule type="containsText" dxfId="144" priority="116" operator="containsText" text="4. klasse">
      <formula>NOT(ISERROR(SEARCH("4. klasse",AF5)))</formula>
    </cfRule>
    <cfRule type="containsText" dxfId="143" priority="117" operator="containsText" text="Indskoling C">
      <formula>NOT(ISERROR(SEARCH("Indskoling C",AF5)))</formula>
    </cfRule>
    <cfRule type="containsText" dxfId="142" priority="118" operator="containsText" text="Indskoling B">
      <formula>NOT(ISERROR(SEARCH("Indskoling B",AF5)))</formula>
    </cfRule>
    <cfRule type="containsText" dxfId="141" priority="119" operator="containsText" text="Indskoling A">
      <formula>NOT(ISERROR(SEARCH("Indskoling A",AF5)))</formula>
    </cfRule>
    <cfRule type="containsText" dxfId="140" priority="120" operator="containsText" text="2.-3. klasse">
      <formula>NOT(ISERROR(SEARCH("2.-3. klasse",AF5)))</formula>
    </cfRule>
    <cfRule type="containsText" dxfId="139" priority="121" operator="containsText" text="0.-1. klasse">
      <formula>NOT(ISERROR(SEARCH("0.-1. klasse",AF5)))</formula>
    </cfRule>
    <cfRule type="containsText" dxfId="138" priority="122" operator="containsText" text="3. klasse">
      <formula>NOT(ISERROR(SEARCH("3. klasse",AF5)))</formula>
    </cfRule>
    <cfRule type="containsText" dxfId="137" priority="123" operator="containsText" text="2. klasse">
      <formula>NOT(ISERROR(SEARCH("2. klasse",AF5)))</formula>
    </cfRule>
    <cfRule type="containsText" dxfId="136" priority="124" operator="containsText" text="1. klasse">
      <formula>NOT(ISERROR(SEARCH("1. klasse",AF5)))</formula>
    </cfRule>
    <cfRule type="containsText" dxfId="135" priority="125" operator="containsText" text="0. klasse">
      <formula>NOT(ISERROR(SEARCH("0. klasse",AF5)))</formula>
    </cfRule>
  </conditionalFormatting>
  <conditionalFormatting sqref="AI5:AI26">
    <cfRule type="containsText" dxfId="134" priority="76" operator="containsText" text="Udskoling C">
      <formula>NOT(ISERROR(SEARCH("Udskoling C",AI5)))</formula>
    </cfRule>
    <cfRule type="containsText" dxfId="133" priority="77" operator="containsText" text="Udskoling B">
      <formula>NOT(ISERROR(SEARCH("Udskoling B",AI5)))</formula>
    </cfRule>
    <cfRule type="containsText" dxfId="132" priority="78" operator="containsText" text="Udskoling A">
      <formula>NOT(ISERROR(SEARCH("Udskoling A",AI5)))</formula>
    </cfRule>
    <cfRule type="containsText" dxfId="131" priority="79" operator="containsText" text="8.-9. klasse">
      <formula>NOT(ISERROR(SEARCH("8.-9. klasse",AI5)))</formula>
    </cfRule>
    <cfRule type="containsText" dxfId="130" priority="80" operator="containsText" text="7.-8. klasse">
      <formula>NOT(ISERROR(SEARCH("7.-8. klasse",AI5)))</formula>
    </cfRule>
    <cfRule type="containsText" dxfId="129" priority="81" operator="containsText" text="9. klasse">
      <formula>NOT(ISERROR(SEARCH("9. klasse",AI5)))</formula>
    </cfRule>
    <cfRule type="containsText" dxfId="128" priority="82" operator="containsText" text="8. klasse">
      <formula>NOT(ISERROR(SEARCH("8. klasse",AI5)))</formula>
    </cfRule>
    <cfRule type="containsText" dxfId="127" priority="83" operator="containsText" text="7. klasse">
      <formula>NOT(ISERROR(SEARCH("7. klasse",AI5)))</formula>
    </cfRule>
    <cfRule type="containsText" dxfId="126" priority="84" operator="containsText" text="Mellemtrin C">
      <formula>NOT(ISERROR(SEARCH("Mellemtrin C",AI5)))</formula>
    </cfRule>
    <cfRule type="containsText" dxfId="125" priority="85" operator="containsText" text="Mellemtrin B">
      <formula>NOT(ISERROR(SEARCH("Mellemtrin B",AI5)))</formula>
    </cfRule>
    <cfRule type="containsText" dxfId="124" priority="86" operator="containsText" text="Mellemtrin A">
      <formula>NOT(ISERROR(SEARCH("Mellemtrin A",AI5)))</formula>
    </cfRule>
    <cfRule type="containsText" dxfId="123" priority="87" operator="containsText" text="6-7. klasse">
      <formula>NOT(ISERROR(SEARCH("6-7. klasse",AI5)))</formula>
    </cfRule>
    <cfRule type="containsText" dxfId="122" priority="88" operator="containsText" text="4.-5. klasse">
      <formula>NOT(ISERROR(SEARCH("4.-5. klasse",AI5)))</formula>
    </cfRule>
    <cfRule type="containsText" dxfId="121" priority="89" operator="containsText" text="6. klasse">
      <formula>NOT(ISERROR(SEARCH("6. klasse",AI5)))</formula>
    </cfRule>
    <cfRule type="containsText" dxfId="120" priority="90" operator="containsText" text="5. klasse">
      <formula>NOT(ISERROR(SEARCH("5. klasse",AI5)))</formula>
    </cfRule>
    <cfRule type="containsText" dxfId="119" priority="91" operator="containsText" text="4. klasse">
      <formula>NOT(ISERROR(SEARCH("4. klasse",AI5)))</formula>
    </cfRule>
    <cfRule type="containsText" dxfId="118" priority="92" operator="containsText" text="Indskoling C">
      <formula>NOT(ISERROR(SEARCH("Indskoling C",AI5)))</formula>
    </cfRule>
    <cfRule type="containsText" dxfId="117" priority="93" operator="containsText" text="Indskoling B">
      <formula>NOT(ISERROR(SEARCH("Indskoling B",AI5)))</formula>
    </cfRule>
    <cfRule type="containsText" dxfId="116" priority="94" operator="containsText" text="Indskoling A">
      <formula>NOT(ISERROR(SEARCH("Indskoling A",AI5)))</formula>
    </cfRule>
    <cfRule type="containsText" dxfId="115" priority="95" operator="containsText" text="2.-3. klasse">
      <formula>NOT(ISERROR(SEARCH("2.-3. klasse",AI5)))</formula>
    </cfRule>
    <cfRule type="containsText" dxfId="114" priority="96" operator="containsText" text="0.-1. klasse">
      <formula>NOT(ISERROR(SEARCH("0.-1. klasse",AI5)))</formula>
    </cfRule>
    <cfRule type="containsText" dxfId="113" priority="97" operator="containsText" text="3. klasse">
      <formula>NOT(ISERROR(SEARCH("3. klasse",AI5)))</formula>
    </cfRule>
    <cfRule type="containsText" dxfId="112" priority="98" operator="containsText" text="2. klasse">
      <formula>NOT(ISERROR(SEARCH("2. klasse",AI5)))</formula>
    </cfRule>
    <cfRule type="containsText" dxfId="111" priority="99" operator="containsText" text="1. klasse">
      <formula>NOT(ISERROR(SEARCH("1. klasse",AI5)))</formula>
    </cfRule>
    <cfRule type="containsText" dxfId="110" priority="100" operator="containsText" text="0. klasse">
      <formula>NOT(ISERROR(SEARCH("0. klasse",AI5)))</formula>
    </cfRule>
  </conditionalFormatting>
  <conditionalFormatting sqref="AL5:AL26">
    <cfRule type="containsText" dxfId="109" priority="51" operator="containsText" text="Udskoling C">
      <formula>NOT(ISERROR(SEARCH("Udskoling C",AL5)))</formula>
    </cfRule>
    <cfRule type="containsText" dxfId="108" priority="52" operator="containsText" text="Udskoling B">
      <formula>NOT(ISERROR(SEARCH("Udskoling B",AL5)))</formula>
    </cfRule>
    <cfRule type="containsText" dxfId="107" priority="53" operator="containsText" text="Udskoling A">
      <formula>NOT(ISERROR(SEARCH("Udskoling A",AL5)))</formula>
    </cfRule>
    <cfRule type="containsText" dxfId="106" priority="54" operator="containsText" text="8.-9. klasse">
      <formula>NOT(ISERROR(SEARCH("8.-9. klasse",AL5)))</formula>
    </cfRule>
    <cfRule type="containsText" dxfId="105" priority="55" operator="containsText" text="7.-8. klasse">
      <formula>NOT(ISERROR(SEARCH("7.-8. klasse",AL5)))</formula>
    </cfRule>
    <cfRule type="containsText" dxfId="104" priority="56" operator="containsText" text="9. klasse">
      <formula>NOT(ISERROR(SEARCH("9. klasse",AL5)))</formula>
    </cfRule>
    <cfRule type="containsText" dxfId="103" priority="57" operator="containsText" text="8. klasse">
      <formula>NOT(ISERROR(SEARCH("8. klasse",AL5)))</formula>
    </cfRule>
    <cfRule type="containsText" dxfId="102" priority="58" operator="containsText" text="7. klasse">
      <formula>NOT(ISERROR(SEARCH("7. klasse",AL5)))</formula>
    </cfRule>
    <cfRule type="containsText" dxfId="101" priority="59" operator="containsText" text="Mellemtrin C">
      <formula>NOT(ISERROR(SEARCH("Mellemtrin C",AL5)))</formula>
    </cfRule>
    <cfRule type="containsText" dxfId="100" priority="60" operator="containsText" text="Mellemtrin B">
      <formula>NOT(ISERROR(SEARCH("Mellemtrin B",AL5)))</formula>
    </cfRule>
    <cfRule type="containsText" dxfId="99" priority="61" operator="containsText" text="Mellemtrin A">
      <formula>NOT(ISERROR(SEARCH("Mellemtrin A",AL5)))</formula>
    </cfRule>
    <cfRule type="containsText" dxfId="98" priority="62" operator="containsText" text="6-7. klasse">
      <formula>NOT(ISERROR(SEARCH("6-7. klasse",AL5)))</formula>
    </cfRule>
    <cfRule type="containsText" dxfId="97" priority="63" operator="containsText" text="4.-5. klasse">
      <formula>NOT(ISERROR(SEARCH("4.-5. klasse",AL5)))</formula>
    </cfRule>
    <cfRule type="containsText" dxfId="96" priority="64" operator="containsText" text="6. klasse">
      <formula>NOT(ISERROR(SEARCH("6. klasse",AL5)))</formula>
    </cfRule>
    <cfRule type="containsText" dxfId="95" priority="65" operator="containsText" text="5. klasse">
      <formula>NOT(ISERROR(SEARCH("5. klasse",AL5)))</formula>
    </cfRule>
    <cfRule type="containsText" dxfId="94" priority="66" operator="containsText" text="4. klasse">
      <formula>NOT(ISERROR(SEARCH("4. klasse",AL5)))</formula>
    </cfRule>
    <cfRule type="containsText" dxfId="93" priority="67" operator="containsText" text="Indskoling C">
      <formula>NOT(ISERROR(SEARCH("Indskoling C",AL5)))</formula>
    </cfRule>
    <cfRule type="containsText" dxfId="92" priority="68" operator="containsText" text="Indskoling B">
      <formula>NOT(ISERROR(SEARCH("Indskoling B",AL5)))</formula>
    </cfRule>
    <cfRule type="containsText" dxfId="91" priority="69" operator="containsText" text="Indskoling A">
      <formula>NOT(ISERROR(SEARCH("Indskoling A",AL5)))</formula>
    </cfRule>
    <cfRule type="containsText" dxfId="90" priority="70" operator="containsText" text="2.-3. klasse">
      <formula>NOT(ISERROR(SEARCH("2.-3. klasse",AL5)))</formula>
    </cfRule>
    <cfRule type="containsText" dxfId="89" priority="71" operator="containsText" text="0.-1. klasse">
      <formula>NOT(ISERROR(SEARCH("0.-1. klasse",AL5)))</formula>
    </cfRule>
    <cfRule type="containsText" dxfId="88" priority="72" operator="containsText" text="3. klasse">
      <formula>NOT(ISERROR(SEARCH("3. klasse",AL5)))</formula>
    </cfRule>
    <cfRule type="containsText" dxfId="87" priority="73" operator="containsText" text="2. klasse">
      <formula>NOT(ISERROR(SEARCH("2. klasse",AL5)))</formula>
    </cfRule>
    <cfRule type="containsText" dxfId="86" priority="74" operator="containsText" text="1. klasse">
      <formula>NOT(ISERROR(SEARCH("1. klasse",AL5)))</formula>
    </cfRule>
    <cfRule type="containsText" dxfId="85" priority="75" operator="containsText" text="0. klasse">
      <formula>NOT(ISERROR(SEARCH("0. klasse",AL5)))</formula>
    </cfRule>
  </conditionalFormatting>
  <conditionalFormatting sqref="AL27 AI27 AF27 AC27 Z27 W27 T27 Q27 N27 K27 H27">
    <cfRule type="containsText" dxfId="84" priority="26" operator="containsText" text="Udskoling C">
      <formula>NOT(ISERROR(SEARCH("Udskoling C",H27)))</formula>
    </cfRule>
    <cfRule type="containsText" dxfId="83" priority="27" operator="containsText" text="Udskoling B">
      <formula>NOT(ISERROR(SEARCH("Udskoling B",H27)))</formula>
    </cfRule>
    <cfRule type="containsText" dxfId="82" priority="28" operator="containsText" text="Udskoling A">
      <formula>NOT(ISERROR(SEARCH("Udskoling A",H27)))</formula>
    </cfRule>
    <cfRule type="containsText" dxfId="81" priority="29" operator="containsText" text="8.-9. klasse">
      <formula>NOT(ISERROR(SEARCH("8.-9. klasse",H27)))</formula>
    </cfRule>
    <cfRule type="containsText" dxfId="80" priority="30" operator="containsText" text="7.-8. klasse">
      <formula>NOT(ISERROR(SEARCH("7.-8. klasse",H27)))</formula>
    </cfRule>
    <cfRule type="containsText" dxfId="79" priority="31" operator="containsText" text="9. klasse">
      <formula>NOT(ISERROR(SEARCH("9. klasse",H27)))</formula>
    </cfRule>
    <cfRule type="containsText" dxfId="78" priority="32" operator="containsText" text="8. klasse">
      <formula>NOT(ISERROR(SEARCH("8. klasse",H27)))</formula>
    </cfRule>
    <cfRule type="containsText" dxfId="77" priority="33" operator="containsText" text="7. klasse">
      <formula>NOT(ISERROR(SEARCH("7. klasse",H27)))</formula>
    </cfRule>
    <cfRule type="containsText" dxfId="76" priority="34" operator="containsText" text="Mellemtrin C">
      <formula>NOT(ISERROR(SEARCH("Mellemtrin C",H27)))</formula>
    </cfRule>
    <cfRule type="containsText" dxfId="75" priority="35" operator="containsText" text="Mellemtrin B">
      <formula>NOT(ISERROR(SEARCH("Mellemtrin B",H27)))</formula>
    </cfRule>
    <cfRule type="containsText" dxfId="74" priority="36" operator="containsText" text="Mellemtrin A">
      <formula>NOT(ISERROR(SEARCH("Mellemtrin A",H27)))</formula>
    </cfRule>
    <cfRule type="containsText" dxfId="73" priority="37" operator="containsText" text="6-7. klasse">
      <formula>NOT(ISERROR(SEARCH("6-7. klasse",H27)))</formula>
    </cfRule>
    <cfRule type="containsText" dxfId="72" priority="38" operator="containsText" text="4.-5. klasse">
      <formula>NOT(ISERROR(SEARCH("4.-5. klasse",H27)))</formula>
    </cfRule>
    <cfRule type="containsText" dxfId="71" priority="39" operator="containsText" text="6. klasse">
      <formula>NOT(ISERROR(SEARCH("6. klasse",H27)))</formula>
    </cfRule>
    <cfRule type="containsText" dxfId="70" priority="40" operator="containsText" text="5. klasse">
      <formula>NOT(ISERROR(SEARCH("5. klasse",H27)))</formula>
    </cfRule>
    <cfRule type="containsText" dxfId="69" priority="41" operator="containsText" text="4. klasse">
      <formula>NOT(ISERROR(SEARCH("4. klasse",H27)))</formula>
    </cfRule>
    <cfRule type="containsText" dxfId="68" priority="42" operator="containsText" text="Indskoling C">
      <formula>NOT(ISERROR(SEARCH("Indskoling C",H27)))</formula>
    </cfRule>
    <cfRule type="containsText" dxfId="67" priority="43" operator="containsText" text="Indskoling B">
      <formula>NOT(ISERROR(SEARCH("Indskoling B",H27)))</formula>
    </cfRule>
    <cfRule type="containsText" dxfId="66" priority="44" operator="containsText" text="Indskoling A">
      <formula>NOT(ISERROR(SEARCH("Indskoling A",H27)))</formula>
    </cfRule>
    <cfRule type="containsText" dxfId="65" priority="45" operator="containsText" text="2.-3. klasse">
      <formula>NOT(ISERROR(SEARCH("2.-3. klasse",H27)))</formula>
    </cfRule>
    <cfRule type="containsText" dxfId="64" priority="46" operator="containsText" text="0.-1. klasse">
      <formula>NOT(ISERROR(SEARCH("0.-1. klasse",H27)))</formula>
    </cfRule>
    <cfRule type="containsText" dxfId="63" priority="47" operator="containsText" text="3. klasse">
      <formula>NOT(ISERROR(SEARCH("3. klasse",H27)))</formula>
    </cfRule>
    <cfRule type="containsText" dxfId="62" priority="48" operator="containsText" text="2. klasse">
      <formula>NOT(ISERROR(SEARCH("2. klasse",H27)))</formula>
    </cfRule>
    <cfRule type="containsText" dxfId="61" priority="49" operator="containsText" text="1. klasse">
      <formula>NOT(ISERROR(SEARCH("1. klasse",H27)))</formula>
    </cfRule>
    <cfRule type="containsText" dxfId="60" priority="50" operator="containsText" text="0. klasse">
      <formula>NOT(ISERROR(SEARCH("0. klasse",H27)))</formula>
    </cfRule>
  </conditionalFormatting>
  <conditionalFormatting sqref="E5:E27">
    <cfRule type="containsText" dxfId="59" priority="1" operator="containsText" text="Udskoling C">
      <formula>NOT(ISERROR(SEARCH("Udskoling C",E5)))</formula>
    </cfRule>
    <cfRule type="containsText" dxfId="58" priority="2" operator="containsText" text="Udskoling B">
      <formula>NOT(ISERROR(SEARCH("Udskoling B",E5)))</formula>
    </cfRule>
    <cfRule type="containsText" dxfId="57" priority="3" operator="containsText" text="Udskoling A">
      <formula>NOT(ISERROR(SEARCH("Udskoling A",E5)))</formula>
    </cfRule>
    <cfRule type="containsText" dxfId="56" priority="4" operator="containsText" text="8.-9. klasse">
      <formula>NOT(ISERROR(SEARCH("8.-9. klasse",E5)))</formula>
    </cfRule>
    <cfRule type="containsText" dxfId="55" priority="5" operator="containsText" text="7.-8. klasse">
      <formula>NOT(ISERROR(SEARCH("7.-8. klasse",E5)))</formula>
    </cfRule>
    <cfRule type="containsText" dxfId="54" priority="6" operator="containsText" text="9. klasse">
      <formula>NOT(ISERROR(SEARCH("9. klasse",E5)))</formula>
    </cfRule>
    <cfRule type="containsText" dxfId="53" priority="7" operator="containsText" text="8. klasse">
      <formula>NOT(ISERROR(SEARCH("8. klasse",E5)))</formula>
    </cfRule>
    <cfRule type="containsText" dxfId="52" priority="8" operator="containsText" text="7. klasse">
      <formula>NOT(ISERROR(SEARCH("7. klasse",E5)))</formula>
    </cfRule>
    <cfRule type="containsText" dxfId="51" priority="9" operator="containsText" text="Mellemtrin C">
      <formula>NOT(ISERROR(SEARCH("Mellemtrin C",E5)))</formula>
    </cfRule>
    <cfRule type="containsText" dxfId="50" priority="10" operator="containsText" text="Mellemtrin B">
      <formula>NOT(ISERROR(SEARCH("Mellemtrin B",E5)))</formula>
    </cfRule>
    <cfRule type="containsText" dxfId="49" priority="11" operator="containsText" text="Mellemtrin A">
      <formula>NOT(ISERROR(SEARCH("Mellemtrin A",E5)))</formula>
    </cfRule>
    <cfRule type="containsText" dxfId="48" priority="12" operator="containsText" text="6-7. klasse">
      <formula>NOT(ISERROR(SEARCH("6-7. klasse",E5)))</formula>
    </cfRule>
    <cfRule type="containsText" dxfId="47" priority="13" operator="containsText" text="4.-5. klasse">
      <formula>NOT(ISERROR(SEARCH("4.-5. klasse",E5)))</formula>
    </cfRule>
    <cfRule type="containsText" dxfId="46" priority="14" operator="containsText" text="6. klasse">
      <formula>NOT(ISERROR(SEARCH("6. klasse",E5)))</formula>
    </cfRule>
    <cfRule type="containsText" dxfId="45" priority="15" operator="containsText" text="5. klasse">
      <formula>NOT(ISERROR(SEARCH("5. klasse",E5)))</formula>
    </cfRule>
    <cfRule type="containsText" dxfId="44" priority="16" operator="containsText" text="4. klasse">
      <formula>NOT(ISERROR(SEARCH("4. klasse",E5)))</formula>
    </cfRule>
    <cfRule type="containsText" dxfId="43" priority="17" operator="containsText" text="Indskoling C">
      <formula>NOT(ISERROR(SEARCH("Indskoling C",E5)))</formula>
    </cfRule>
    <cfRule type="containsText" dxfId="42" priority="18" operator="containsText" text="Indskoling B">
      <formula>NOT(ISERROR(SEARCH("Indskoling B",E5)))</formula>
    </cfRule>
    <cfRule type="containsText" dxfId="41" priority="19" operator="containsText" text="Indskoling A">
      <formula>NOT(ISERROR(SEARCH("Indskoling A",E5)))</formula>
    </cfRule>
    <cfRule type="containsText" dxfId="40" priority="20" operator="containsText" text="2.-3. klasse">
      <formula>NOT(ISERROR(SEARCH("2.-3. klasse",E5)))</formula>
    </cfRule>
    <cfRule type="containsText" dxfId="39" priority="21" operator="containsText" text="0.-1. klasse">
      <formula>NOT(ISERROR(SEARCH("0.-1. klasse",E5)))</formula>
    </cfRule>
    <cfRule type="containsText" dxfId="38" priority="22" operator="containsText" text="3. klasse">
      <formula>NOT(ISERROR(SEARCH("3. klasse",E5)))</formula>
    </cfRule>
    <cfRule type="containsText" dxfId="37" priority="23" operator="containsText" text="2. klasse">
      <formula>NOT(ISERROR(SEARCH("2. klasse",E5)))</formula>
    </cfRule>
    <cfRule type="containsText" dxfId="36" priority="24" operator="containsText" text="1. klasse">
      <formula>NOT(ISERROR(SEARCH("1. klasse",E5)))</formula>
    </cfRule>
    <cfRule type="containsText" dxfId="35" priority="25" operator="containsText" text="0. klasse">
      <formula>NOT(ISERROR(SEARCH("0. klasse",E5)))</formula>
    </cfRule>
  </conditionalFormatting>
  <dataValidations count="3">
    <dataValidation type="list" allowBlank="1" showInputMessage="1" showErrorMessage="1" promptTitle="Vælg børnegruppe" prompt="Vælg relevante børnegruppe fra 'rullemenu'. Lad stå blank, hvis ikke relevant._x000a_Listen kan redigeres ved behov._x000a_" sqref="B5:B27 AI5:AI27 AF5:AF27 AC5:AC27 Z5:Z27 W5:W27 T5:T27 Q5:Q27 N5:N27 K5:K27 H5:H27 E5:E27 AL5:AL27" xr:uid="{DFD77AB0-4C6B-4173-ADF3-D245B92E02B3}">
      <formula1>$B$54:$B$65</formula1>
    </dataValidation>
    <dataValidation type="list" allowBlank="1" showInputMessage="1" showErrorMessage="1" promptTitle="Anfør (undervisnings-)opgave" prompt="Anfør undervisningsopgave eller anden opgave fra 'rullemenu'. Menuen kan redigeres efter behov - se linje 50 i arket. " sqref="A5:A27" xr:uid="{D5479A0A-7491-41BC-A9E7-77F261176317}">
      <formula1>$A$54:$A$93</formula1>
    </dataValidation>
    <dataValidation type="list" allowBlank="1" showInputMessage="1" showErrorMessage="1" sqref="D5:D27 AK5:AK27 AH5:AH27 AE5:AE27 AB5:AB27 Y5:Y27 V5:V27 S5:S27 P5:P27 M5:M27 J5:J27 G5:G27" xr:uid="{338A0AAD-8513-45CA-A224-3A6CA1E35DB0}">
      <formula1>$A$54:$A$101</formula1>
    </dataValidation>
  </dataValidations>
  <pageMargins left="0.7" right="0.7" top="0.75" bottom="0.75" header="0.3" footer="0.3"/>
  <pageSetup paperSize="9" orientation="portrait"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6A64-7944-4221-BE35-6FD36F4637F3}">
  <sheetPr codeName="Ark3">
    <tabColor theme="4" tint="-0.249977111117893"/>
    <pageSetUpPr fitToPage="1"/>
  </sheetPr>
  <dimension ref="B1:BP50"/>
  <sheetViews>
    <sheetView zoomScale="80" zoomScaleNormal="80" workbookViewId="0">
      <pane xSplit="5" ySplit="4" topLeftCell="F5" activePane="bottomRight" state="frozen"/>
      <selection activeCell="C6" sqref="C6"/>
      <selection pane="topRight" activeCell="C6" sqref="C6"/>
      <selection pane="bottomLeft" activeCell="C6" sqref="C6"/>
      <selection pane="bottomRight" activeCell="C16" sqref="C16"/>
    </sheetView>
  </sheetViews>
  <sheetFormatPr defaultRowHeight="15" outlineLevelRow="1" outlineLevelCol="2" x14ac:dyDescent="0.25"/>
  <cols>
    <col min="1" max="1" width="4.28515625" customWidth="1"/>
    <col min="2" max="2" width="14.7109375" customWidth="1"/>
    <col min="3" max="3" width="28.42578125" customWidth="1"/>
    <col min="4" max="4" width="15.7109375" customWidth="1"/>
    <col min="5" max="5" width="15.140625" customWidth="1"/>
    <col min="6" max="6" width="13.28515625" customWidth="1"/>
    <col min="7" max="7" width="12" customWidth="1"/>
    <col min="8" max="8" width="12" customWidth="1" outlineLevel="1"/>
    <col min="9" max="10" width="10.7109375" customWidth="1" outlineLevel="1"/>
    <col min="11" max="11" width="13.28515625" customWidth="1"/>
    <col min="12" max="12" width="13.28515625" customWidth="1" outlineLevel="1"/>
    <col min="13" max="16" width="11.42578125" customWidth="1" outlineLevel="2"/>
    <col min="17" max="17" width="10.42578125" customWidth="1" outlineLevel="1"/>
    <col min="18" max="21" width="10.42578125" customWidth="1" outlineLevel="2"/>
    <col min="22" max="22" width="10.42578125" customWidth="1" outlineLevel="1"/>
    <col min="23" max="26" width="10.42578125" customWidth="1" outlineLevel="2"/>
    <col min="27" max="27" width="16.85546875" customWidth="1"/>
  </cols>
  <sheetData>
    <row r="1" spans="2:27" x14ac:dyDescent="0.25">
      <c r="B1" s="48" t="s">
        <v>114</v>
      </c>
      <c r="C1" s="48"/>
      <c r="D1" s="48"/>
      <c r="E1" s="48"/>
    </row>
    <row r="2" spans="2:27" ht="26.25" x14ac:dyDescent="0.25">
      <c r="B2" s="534" t="s">
        <v>130</v>
      </c>
      <c r="C2" s="534"/>
      <c r="D2" s="534"/>
      <c r="E2" s="534"/>
      <c r="F2" s="534"/>
      <c r="G2" s="534"/>
      <c r="H2" s="534"/>
      <c r="I2" s="534"/>
      <c r="J2" s="534"/>
      <c r="K2" s="534"/>
      <c r="L2" s="534"/>
      <c r="M2" s="534"/>
      <c r="N2" s="534"/>
      <c r="O2" s="534"/>
      <c r="P2" s="534"/>
      <c r="Q2" s="534"/>
      <c r="R2" s="534"/>
      <c r="S2" s="534"/>
      <c r="T2" s="534"/>
      <c r="U2" s="534"/>
      <c r="V2" s="534"/>
      <c r="W2" s="50"/>
      <c r="X2" s="50"/>
      <c r="Y2" s="50"/>
      <c r="Z2" s="50"/>
    </row>
    <row r="3" spans="2:27" ht="27" thickBot="1" x14ac:dyDescent="0.3">
      <c r="B3" s="535"/>
      <c r="C3" s="535"/>
      <c r="D3" s="535"/>
      <c r="E3" s="535"/>
      <c r="F3" s="535"/>
      <c r="G3" s="535"/>
      <c r="H3" s="535"/>
      <c r="I3" s="535"/>
      <c r="J3" s="535"/>
      <c r="K3" s="535"/>
      <c r="L3" s="535"/>
      <c r="M3" s="535"/>
      <c r="N3" s="535"/>
      <c r="O3" s="535"/>
      <c r="P3" s="535"/>
      <c r="Q3" s="535"/>
      <c r="R3" s="535"/>
      <c r="S3" s="535"/>
      <c r="T3" s="535"/>
      <c r="U3" s="535"/>
      <c r="V3" s="535"/>
      <c r="W3" s="50"/>
      <c r="X3" s="50"/>
      <c r="Y3" s="50"/>
      <c r="Z3" s="50"/>
    </row>
    <row r="4" spans="2:27" ht="84" customHeight="1" thickBot="1" x14ac:dyDescent="0.3">
      <c r="B4" s="5" t="s">
        <v>272</v>
      </c>
      <c r="C4" s="6" t="s">
        <v>0</v>
      </c>
      <c r="D4" s="6" t="s">
        <v>1</v>
      </c>
      <c r="E4" s="6" t="s">
        <v>86</v>
      </c>
      <c r="F4" s="6" t="s">
        <v>81</v>
      </c>
      <c r="G4" s="27" t="s">
        <v>271</v>
      </c>
      <c r="H4" s="7" t="s">
        <v>126</v>
      </c>
      <c r="I4" s="7" t="s">
        <v>125</v>
      </c>
      <c r="J4" s="7" t="s">
        <v>124</v>
      </c>
      <c r="K4" s="9" t="s">
        <v>69</v>
      </c>
      <c r="L4" s="10" t="s">
        <v>129</v>
      </c>
      <c r="M4" s="8" t="s">
        <v>105</v>
      </c>
      <c r="N4" s="8" t="s">
        <v>102</v>
      </c>
      <c r="O4" s="8" t="s">
        <v>103</v>
      </c>
      <c r="P4" s="8" t="s">
        <v>104</v>
      </c>
      <c r="Q4" s="10" t="s">
        <v>128</v>
      </c>
      <c r="R4" s="8" t="s">
        <v>287</v>
      </c>
      <c r="S4" s="8" t="s">
        <v>286</v>
      </c>
      <c r="T4" s="8" t="s">
        <v>288</v>
      </c>
      <c r="U4" s="8" t="s">
        <v>289</v>
      </c>
      <c r="V4" s="10" t="s">
        <v>127</v>
      </c>
      <c r="W4" s="8" t="s">
        <v>290</v>
      </c>
      <c r="X4" s="8" t="s">
        <v>291</v>
      </c>
      <c r="Y4" s="8" t="s">
        <v>292</v>
      </c>
      <c r="Z4" s="8" t="s">
        <v>293</v>
      </c>
      <c r="AA4" s="11" t="s">
        <v>70</v>
      </c>
    </row>
    <row r="5" spans="2:27" ht="16.5" thickBot="1" x14ac:dyDescent="0.3">
      <c r="B5" s="46"/>
      <c r="C5" s="45" t="str">
        <f>'M1'!E6</f>
        <v>M1</v>
      </c>
      <c r="D5" s="24">
        <f>'M1'!D7</f>
        <v>1</v>
      </c>
      <c r="E5" s="20">
        <f>'M1'!E7</f>
        <v>1687.73</v>
      </c>
      <c r="F5" s="20">
        <f>'M1'!E8</f>
        <v>0</v>
      </c>
      <c r="G5" s="28">
        <f>Tabel1[[#This Row],[Nettotimer  til rådighed]]-Tabel1[[#This Row],[Planlagt arbejdstid - samlet]]</f>
        <v>1687.73</v>
      </c>
      <c r="H5" s="20">
        <f>'M1'!K18</f>
        <v>0</v>
      </c>
      <c r="I5" s="20">
        <f>'M1'!K19</f>
        <v>0</v>
      </c>
      <c r="J5" s="20">
        <f>'M1'!K20</f>
        <v>0</v>
      </c>
      <c r="K5" s="23">
        <f>Tabel1[[#This Row],[1.  Reg
 Undervisning inkl. forberedelse               i alt]]+Tabel1[[#This Row],[2. Reg
Møder og andre opgaver
I alt'']]+Tabel1[[#This Row],[3.  Reg.
Andre funktioner - efter aftale
I alt]]</f>
        <v>350</v>
      </c>
      <c r="L5" s="23">
        <f>SUM(Tabel1[[#This Row],[Undervisning inkl. forberedelse, Aug - Okt]:[Undervisning inkl. forberedelse, Maj - Jul]])</f>
        <v>350</v>
      </c>
      <c r="M5" s="35">
        <v>350</v>
      </c>
      <c r="N5" s="35">
        <v>0</v>
      </c>
      <c r="O5" s="35">
        <v>0</v>
      </c>
      <c r="P5" s="35">
        <v>0</v>
      </c>
      <c r="Q5" s="23">
        <f>SUM(Tabel1[[#This Row],[Møder og andre opgaver
 Aug - Okt]:[Møder og andre opgaver
 Maj - Jul]])</f>
        <v>0</v>
      </c>
      <c r="R5" s="35">
        <v>0</v>
      </c>
      <c r="S5" s="35">
        <v>0</v>
      </c>
      <c r="T5" s="35">
        <v>0</v>
      </c>
      <c r="U5" s="35">
        <v>0</v>
      </c>
      <c r="V5" s="23">
        <f>SUM(Tabel1[[#This Row],[Andre funktioner efter aftale
Aug - Okt]:[Andre funktioner efter aftale
Maj - Jul]])</f>
        <v>0</v>
      </c>
      <c r="W5" s="35">
        <v>0</v>
      </c>
      <c r="X5" s="35">
        <v>0</v>
      </c>
      <c r="Y5" s="35">
        <v>0</v>
      </c>
      <c r="Z5" s="35">
        <v>0</v>
      </c>
      <c r="AA5" s="51">
        <f t="shared" ref="AA5:AA37" si="0">F5-K5</f>
        <v>-350</v>
      </c>
    </row>
    <row r="6" spans="2:27" ht="16.5" thickBot="1" x14ac:dyDescent="0.3">
      <c r="B6" s="46"/>
      <c r="C6" s="45" t="str">
        <f>'M2'!E6</f>
        <v>M2</v>
      </c>
      <c r="D6" s="24">
        <f>'M2'!D7</f>
        <v>1</v>
      </c>
      <c r="E6" s="22">
        <f>'M2'!E7</f>
        <v>1687.73</v>
      </c>
      <c r="F6" s="22">
        <f>'M2'!E8</f>
        <v>0</v>
      </c>
      <c r="G6" s="28">
        <f>Tabel1[[#This Row],[Nettotimer  til rådighed]]-Tabel1[[#This Row],[Planlagt arbejdstid - samlet]]</f>
        <v>1687.73</v>
      </c>
      <c r="H6" s="20">
        <f>'M2'!K18</f>
        <v>0</v>
      </c>
      <c r="I6" s="20">
        <f>'M2'!K19</f>
        <v>0</v>
      </c>
      <c r="J6" s="20">
        <f>'M2'!K20</f>
        <v>0</v>
      </c>
      <c r="K6" s="23">
        <f>Tabel1[[#This Row],[1.  Reg
 Undervisning inkl. forberedelse               i alt]]+Tabel1[[#This Row],[2. Reg
Møder og andre opgaver
I alt'']]+Tabel1[[#This Row],[3.  Reg.
Andre funktioner - efter aftale
I alt]]</f>
        <v>0</v>
      </c>
      <c r="L6" s="23">
        <f>SUM(Tabel1[[#This Row],[Undervisning inkl. forberedelse, Aug - Okt]:[Undervisning inkl. forberedelse, Maj - Jul]])</f>
        <v>0</v>
      </c>
      <c r="M6" s="35">
        <v>0</v>
      </c>
      <c r="N6" s="35"/>
      <c r="O6" s="35">
        <v>0</v>
      </c>
      <c r="P6" s="35">
        <v>0</v>
      </c>
      <c r="Q6" s="23">
        <f>SUM(Tabel1[[#This Row],[Møder og andre opgaver
 Aug - Okt]:[Møder og andre opgaver
 Maj - Jul]])</f>
        <v>0</v>
      </c>
      <c r="R6" s="35">
        <v>0</v>
      </c>
      <c r="S6" s="35">
        <v>0</v>
      </c>
      <c r="T6" s="35">
        <v>0</v>
      </c>
      <c r="U6" s="35">
        <v>0</v>
      </c>
      <c r="V6" s="23">
        <f>SUM(Tabel1[[#This Row],[Andre funktioner efter aftale
Aug - Okt]:[Andre funktioner efter aftale
Maj - Jul]])</f>
        <v>0</v>
      </c>
      <c r="W6" s="35">
        <v>0</v>
      </c>
      <c r="X6" s="35">
        <v>0</v>
      </c>
      <c r="Y6" s="35">
        <v>0</v>
      </c>
      <c r="Z6" s="35">
        <v>0</v>
      </c>
      <c r="AA6" s="51">
        <f t="shared" si="0"/>
        <v>0</v>
      </c>
    </row>
    <row r="7" spans="2:27" ht="16.5" thickBot="1" x14ac:dyDescent="0.3">
      <c r="B7" s="46"/>
      <c r="C7" s="45" t="str">
        <f>'M3'!E6</f>
        <v>M3</v>
      </c>
      <c r="D7" s="24">
        <f>'M3'!D7</f>
        <v>1</v>
      </c>
      <c r="E7" s="21">
        <f>'M3'!E7</f>
        <v>1687.73</v>
      </c>
      <c r="F7" s="21">
        <f>'M3'!E8</f>
        <v>0</v>
      </c>
      <c r="G7" s="28">
        <f>Tabel1[[#This Row],[Nettotimer  til rådighed]]-Tabel1[[#This Row],[Planlagt arbejdstid - samlet]]</f>
        <v>1687.73</v>
      </c>
      <c r="H7" s="21">
        <f>'M3'!K18</f>
        <v>0</v>
      </c>
      <c r="I7" s="21">
        <f>'M3'!K19</f>
        <v>0</v>
      </c>
      <c r="J7" s="21">
        <f>'M3'!K20</f>
        <v>0</v>
      </c>
      <c r="K7" s="23">
        <f>Tabel1[[#This Row],[1.  Reg
 Undervisning inkl. forberedelse               i alt]]+Tabel1[[#This Row],[2. Reg
Møder og andre opgaver
I alt'']]+Tabel1[[#This Row],[3.  Reg.
Andre funktioner - efter aftale
I alt]]</f>
        <v>0</v>
      </c>
      <c r="L7" s="23">
        <f>SUM(Tabel1[[#This Row],[Undervisning inkl. forberedelse, Aug - Okt]:[Undervisning inkl. forberedelse, Maj - Jul]])</f>
        <v>0</v>
      </c>
      <c r="M7" s="35">
        <v>0</v>
      </c>
      <c r="N7" s="35">
        <v>0</v>
      </c>
      <c r="O7" s="35">
        <v>0</v>
      </c>
      <c r="P7" s="35">
        <v>0</v>
      </c>
      <c r="Q7" s="23">
        <f>SUM(Tabel1[[#This Row],[Møder og andre opgaver
 Aug - Okt]:[Møder og andre opgaver
 Maj - Jul]])</f>
        <v>0</v>
      </c>
      <c r="R7" s="35">
        <v>0</v>
      </c>
      <c r="S7" s="35">
        <v>0</v>
      </c>
      <c r="T7" s="35">
        <v>0</v>
      </c>
      <c r="U7" s="35">
        <v>0</v>
      </c>
      <c r="V7" s="23">
        <f>SUM(Tabel1[[#This Row],[Andre funktioner efter aftale
Aug - Okt]:[Andre funktioner efter aftale
Maj - Jul]])</f>
        <v>0</v>
      </c>
      <c r="W7" s="35">
        <v>0</v>
      </c>
      <c r="X7" s="35">
        <v>0</v>
      </c>
      <c r="Y7" s="35">
        <v>0</v>
      </c>
      <c r="Z7" s="35">
        <v>0</v>
      </c>
      <c r="AA7" s="51">
        <f t="shared" si="0"/>
        <v>0</v>
      </c>
    </row>
    <row r="8" spans="2:27" ht="16.5" thickBot="1" x14ac:dyDescent="0.3">
      <c r="B8" s="46"/>
      <c r="C8" s="45" t="str">
        <f>'M4'!E6</f>
        <v>M4</v>
      </c>
      <c r="D8" s="24">
        <f>'M4'!D7</f>
        <v>1</v>
      </c>
      <c r="E8" s="21">
        <f>'M4'!E7</f>
        <v>1687.73</v>
      </c>
      <c r="F8" s="21">
        <f>'M4'!E8</f>
        <v>0</v>
      </c>
      <c r="G8" s="28">
        <f>Tabel1[[#This Row],[Nettotimer  til rådighed]]-Tabel1[[#This Row],[Planlagt arbejdstid - samlet]]</f>
        <v>1687.73</v>
      </c>
      <c r="H8" s="21">
        <f>'M4'!K18</f>
        <v>0</v>
      </c>
      <c r="I8" s="21">
        <f>'M4'!K19</f>
        <v>0</v>
      </c>
      <c r="J8" s="21">
        <f>'M4'!K20</f>
        <v>0</v>
      </c>
      <c r="K8" s="23">
        <f>Tabel1[[#This Row],[1.  Reg
 Undervisning inkl. forberedelse               i alt]]+Tabel1[[#This Row],[2. Reg
Møder og andre opgaver
I alt'']]+Tabel1[[#This Row],[3.  Reg.
Andre funktioner - efter aftale
I alt]]</f>
        <v>0</v>
      </c>
      <c r="L8" s="23">
        <f>SUM(Tabel1[[#This Row],[Undervisning inkl. forberedelse, Aug - Okt]:[Undervisning inkl. forberedelse, Maj - Jul]])</f>
        <v>0</v>
      </c>
      <c r="M8" s="35">
        <v>0</v>
      </c>
      <c r="N8" s="35">
        <v>0</v>
      </c>
      <c r="O8" s="35">
        <v>0</v>
      </c>
      <c r="P8" s="35">
        <v>0</v>
      </c>
      <c r="Q8" s="23">
        <f>SUM(Tabel1[[#This Row],[Møder og andre opgaver
 Aug - Okt]:[Møder og andre opgaver
 Maj - Jul]])</f>
        <v>0</v>
      </c>
      <c r="R8" s="35">
        <v>0</v>
      </c>
      <c r="S8" s="35">
        <v>0</v>
      </c>
      <c r="T8" s="35">
        <v>0</v>
      </c>
      <c r="U8" s="35">
        <v>0</v>
      </c>
      <c r="V8" s="23">
        <f>SUM(Tabel1[[#This Row],[Andre funktioner efter aftale
Aug - Okt]:[Andre funktioner efter aftale
Maj - Jul]])</f>
        <v>0</v>
      </c>
      <c r="W8" s="35">
        <v>0</v>
      </c>
      <c r="X8" s="35">
        <v>0</v>
      </c>
      <c r="Y8" s="35">
        <v>0</v>
      </c>
      <c r="Z8" s="35">
        <v>0</v>
      </c>
      <c r="AA8" s="51">
        <f t="shared" si="0"/>
        <v>0</v>
      </c>
    </row>
    <row r="9" spans="2:27" ht="16.5" thickBot="1" x14ac:dyDescent="0.3">
      <c r="B9" s="46"/>
      <c r="C9" s="45" t="str">
        <f>'M5'!E6</f>
        <v>M5</v>
      </c>
      <c r="D9" s="25">
        <f>'M5'!D7</f>
        <v>1</v>
      </c>
      <c r="E9" s="22">
        <f>'M5'!E7</f>
        <v>1687.73</v>
      </c>
      <c r="F9" s="22">
        <f>'M5'!E8</f>
        <v>0</v>
      </c>
      <c r="G9" s="28">
        <f>Tabel1[[#This Row],[Nettotimer  til rådighed]]-Tabel1[[#This Row],[Planlagt arbejdstid - samlet]]</f>
        <v>1687.73</v>
      </c>
      <c r="H9" s="22">
        <f>'M5'!K18</f>
        <v>0</v>
      </c>
      <c r="I9" s="22">
        <f>'M5'!K19</f>
        <v>0</v>
      </c>
      <c r="J9" s="22">
        <f>'M5'!K20</f>
        <v>0</v>
      </c>
      <c r="K9" s="23">
        <f>Tabel1[[#This Row],[1.  Reg
 Undervisning inkl. forberedelse               i alt]]+Tabel1[[#This Row],[2. Reg
Møder og andre opgaver
I alt'']]+Tabel1[[#This Row],[3.  Reg.
Andre funktioner - efter aftale
I alt]]</f>
        <v>0</v>
      </c>
      <c r="L9" s="23">
        <f>SUM(Tabel1[[#This Row],[Undervisning inkl. forberedelse, Aug - Okt]:[Undervisning inkl. forberedelse, Maj - Jul]])</f>
        <v>0</v>
      </c>
      <c r="M9" s="35">
        <v>0</v>
      </c>
      <c r="N9" s="35">
        <v>0</v>
      </c>
      <c r="O9" s="35">
        <v>0</v>
      </c>
      <c r="P9" s="35">
        <v>0</v>
      </c>
      <c r="Q9" s="23">
        <f>SUM(Tabel1[[#This Row],[Møder og andre opgaver
 Aug - Okt]:[Møder og andre opgaver
 Maj - Jul]])</f>
        <v>0</v>
      </c>
      <c r="R9" s="35">
        <v>0</v>
      </c>
      <c r="S9" s="35">
        <v>0</v>
      </c>
      <c r="T9" s="35">
        <v>0</v>
      </c>
      <c r="U9" s="35">
        <v>0</v>
      </c>
      <c r="V9" s="23">
        <f>SUM(Tabel1[[#This Row],[Andre funktioner efter aftale
Aug - Okt]:[Andre funktioner efter aftale
Maj - Jul]])</f>
        <v>0</v>
      </c>
      <c r="W9" s="35">
        <v>0</v>
      </c>
      <c r="X9" s="35">
        <v>0</v>
      </c>
      <c r="Y9" s="35">
        <v>0</v>
      </c>
      <c r="Z9" s="35">
        <v>0</v>
      </c>
      <c r="AA9" s="51">
        <f t="shared" si="0"/>
        <v>0</v>
      </c>
    </row>
    <row r="10" spans="2:27" ht="16.5" thickBot="1" x14ac:dyDescent="0.3">
      <c r="B10" s="46"/>
      <c r="C10" s="45" t="str">
        <f>'M6'!E6</f>
        <v>M6</v>
      </c>
      <c r="D10" s="26">
        <f>'M6'!D7</f>
        <v>1</v>
      </c>
      <c r="E10" s="21">
        <f>'M6'!E7</f>
        <v>1687.73</v>
      </c>
      <c r="F10" s="21">
        <f>'M6'!E8</f>
        <v>0</v>
      </c>
      <c r="G10" s="28">
        <f>Tabel1[[#This Row],[Nettotimer  til rådighed]]-Tabel1[[#This Row],[Planlagt arbejdstid - samlet]]</f>
        <v>1687.73</v>
      </c>
      <c r="H10" s="21">
        <f>'M6'!K18</f>
        <v>0</v>
      </c>
      <c r="I10" s="21">
        <f>'M6'!K19</f>
        <v>0</v>
      </c>
      <c r="J10" s="21">
        <f>'M6'!K20</f>
        <v>0</v>
      </c>
      <c r="K10" s="23">
        <f>Tabel1[[#This Row],[1.  Reg
 Undervisning inkl. forberedelse               i alt]]+Tabel1[[#This Row],[2. Reg
Møder og andre opgaver
I alt'']]+Tabel1[[#This Row],[3.  Reg.
Andre funktioner - efter aftale
I alt]]</f>
        <v>0</v>
      </c>
      <c r="L10" s="23">
        <f>SUM(Tabel1[[#This Row],[Undervisning inkl. forberedelse, Aug - Okt]:[Undervisning inkl. forberedelse, Maj - Jul]])</f>
        <v>0</v>
      </c>
      <c r="M10" s="35">
        <v>0</v>
      </c>
      <c r="N10" s="35">
        <v>0</v>
      </c>
      <c r="O10" s="35">
        <v>0</v>
      </c>
      <c r="P10" s="35">
        <v>0</v>
      </c>
      <c r="Q10" s="23">
        <f>SUM(Tabel1[[#This Row],[Møder og andre opgaver
 Aug - Okt]:[Møder og andre opgaver
 Maj - Jul]])</f>
        <v>0</v>
      </c>
      <c r="R10" s="35">
        <v>0</v>
      </c>
      <c r="S10" s="35">
        <v>0</v>
      </c>
      <c r="T10" s="35">
        <v>0</v>
      </c>
      <c r="U10" s="35">
        <v>0</v>
      </c>
      <c r="V10" s="23">
        <f>SUM(Tabel1[[#This Row],[Andre funktioner efter aftale
Aug - Okt]:[Andre funktioner efter aftale
Maj - Jul]])</f>
        <v>0</v>
      </c>
      <c r="W10" s="35">
        <v>0</v>
      </c>
      <c r="X10" s="35">
        <v>0</v>
      </c>
      <c r="Y10" s="35">
        <v>0</v>
      </c>
      <c r="Z10" s="35">
        <v>0</v>
      </c>
      <c r="AA10" s="51">
        <f t="shared" si="0"/>
        <v>0</v>
      </c>
    </row>
    <row r="11" spans="2:27" ht="16.5" thickBot="1" x14ac:dyDescent="0.3">
      <c r="B11" s="46"/>
      <c r="C11" s="45" t="str">
        <f>'M7'!E6</f>
        <v>M7</v>
      </c>
      <c r="D11" s="25">
        <f>'M7'!D7</f>
        <v>0.79999999999999993</v>
      </c>
      <c r="E11" s="22">
        <f>'M7'!E7</f>
        <v>1350.1840000000002</v>
      </c>
      <c r="F11" s="22">
        <f>'M7'!E8</f>
        <v>0</v>
      </c>
      <c r="G11" s="28">
        <f>Tabel1[[#This Row],[Nettotimer  til rådighed]]-Tabel1[[#This Row],[Planlagt arbejdstid - samlet]]</f>
        <v>1350.1840000000002</v>
      </c>
      <c r="H11" s="22">
        <f>'M7'!K18</f>
        <v>0</v>
      </c>
      <c r="I11" s="22">
        <f>'M7'!K19</f>
        <v>0</v>
      </c>
      <c r="J11" s="22">
        <f>'M7'!K20</f>
        <v>0</v>
      </c>
      <c r="K11" s="23">
        <f>Tabel1[[#This Row],[1.  Reg
 Undervisning inkl. forberedelse               i alt]]+Tabel1[[#This Row],[2. Reg
Møder og andre opgaver
I alt'']]+Tabel1[[#This Row],[3.  Reg.
Andre funktioner - efter aftale
I alt]]</f>
        <v>0</v>
      </c>
      <c r="L11" s="23">
        <f>SUM(Tabel1[[#This Row],[Undervisning inkl. forberedelse, Aug - Okt]:[Undervisning inkl. forberedelse, Maj - Jul]])</f>
        <v>0</v>
      </c>
      <c r="M11" s="35">
        <v>0</v>
      </c>
      <c r="N11" s="35">
        <v>0</v>
      </c>
      <c r="O11" s="35">
        <v>0</v>
      </c>
      <c r="P11" s="35">
        <v>0</v>
      </c>
      <c r="Q11" s="23">
        <f>SUM(Tabel1[[#This Row],[Møder og andre opgaver
 Aug - Okt]:[Møder og andre opgaver
 Maj - Jul]])</f>
        <v>0</v>
      </c>
      <c r="R11" s="35">
        <v>0</v>
      </c>
      <c r="S11" s="35">
        <v>0</v>
      </c>
      <c r="T11" s="35">
        <v>0</v>
      </c>
      <c r="U11" s="35">
        <v>0</v>
      </c>
      <c r="V11" s="23">
        <f>SUM(Tabel1[[#This Row],[Andre funktioner efter aftale
Aug - Okt]:[Andre funktioner efter aftale
Maj - Jul]])</f>
        <v>0</v>
      </c>
      <c r="W11" s="35">
        <v>0</v>
      </c>
      <c r="X11" s="35">
        <v>0</v>
      </c>
      <c r="Y11" s="35">
        <v>0</v>
      </c>
      <c r="Z11" s="35">
        <v>0</v>
      </c>
      <c r="AA11" s="51">
        <f t="shared" si="0"/>
        <v>0</v>
      </c>
    </row>
    <row r="12" spans="2:27" ht="16.5" thickBot="1" x14ac:dyDescent="0.3">
      <c r="B12" s="46"/>
      <c r="C12" s="45" t="str">
        <f>'M8'!E6</f>
        <v>M8</v>
      </c>
      <c r="D12" s="25">
        <f>'M8'!D7</f>
        <v>0.6</v>
      </c>
      <c r="E12" s="22">
        <f>'M8'!E7</f>
        <v>1012.6379999999999</v>
      </c>
      <c r="F12" s="22">
        <f>'M8'!E8</f>
        <v>0</v>
      </c>
      <c r="G12" s="28">
        <f>Tabel1[[#This Row],[Nettotimer  til rådighed]]-Tabel1[[#This Row],[Planlagt arbejdstid - samlet]]</f>
        <v>1012.6379999999999</v>
      </c>
      <c r="H12" s="22">
        <f>'M8'!K18</f>
        <v>0</v>
      </c>
      <c r="I12" s="22">
        <f>'M8'!K19</f>
        <v>0</v>
      </c>
      <c r="J12" s="22">
        <f>'M8'!K20</f>
        <v>0</v>
      </c>
      <c r="K12" s="23">
        <f>Tabel1[[#This Row],[1.  Reg
 Undervisning inkl. forberedelse               i alt]]+Tabel1[[#This Row],[2. Reg
Møder og andre opgaver
I alt'']]+Tabel1[[#This Row],[3.  Reg.
Andre funktioner - efter aftale
I alt]]</f>
        <v>0</v>
      </c>
      <c r="L12" s="23">
        <f>SUM(Tabel1[[#This Row],[Undervisning inkl. forberedelse, Aug - Okt]:[Undervisning inkl. forberedelse, Maj - Jul]])</f>
        <v>0</v>
      </c>
      <c r="M12" s="35">
        <v>0</v>
      </c>
      <c r="N12" s="35">
        <v>0</v>
      </c>
      <c r="O12" s="35">
        <v>0</v>
      </c>
      <c r="P12" s="35">
        <v>0</v>
      </c>
      <c r="Q12" s="23">
        <f>SUM(Tabel1[[#This Row],[Møder og andre opgaver
 Aug - Okt]:[Møder og andre opgaver
 Maj - Jul]])</f>
        <v>0</v>
      </c>
      <c r="R12" s="35">
        <v>0</v>
      </c>
      <c r="S12" s="35">
        <v>0</v>
      </c>
      <c r="T12" s="35">
        <v>0</v>
      </c>
      <c r="U12" s="35">
        <v>0</v>
      </c>
      <c r="V12" s="23">
        <f>SUM(Tabel1[[#This Row],[Andre funktioner efter aftale
Aug - Okt]:[Andre funktioner efter aftale
Maj - Jul]])</f>
        <v>0</v>
      </c>
      <c r="W12" s="35">
        <v>0</v>
      </c>
      <c r="X12" s="35">
        <v>0</v>
      </c>
      <c r="Y12" s="35">
        <v>0</v>
      </c>
      <c r="Z12" s="35">
        <v>0</v>
      </c>
      <c r="AA12" s="51">
        <f t="shared" si="0"/>
        <v>0</v>
      </c>
    </row>
    <row r="13" spans="2:27" ht="16.5" thickBot="1" x14ac:dyDescent="0.3">
      <c r="B13" s="46"/>
      <c r="C13" s="45" t="str">
        <f>'M9'!E6</f>
        <v>M9</v>
      </c>
      <c r="D13" s="26">
        <f>'M9'!D7</f>
        <v>0.39999999999999997</v>
      </c>
      <c r="E13" s="21">
        <f>'M9'!E7</f>
        <v>675.0920000000001</v>
      </c>
      <c r="F13" s="21">
        <f>'M9'!E8</f>
        <v>0</v>
      </c>
      <c r="G13" s="28">
        <f>Tabel1[[#This Row],[Nettotimer  til rådighed]]-Tabel1[[#This Row],[Planlagt arbejdstid - samlet]]</f>
        <v>675.0920000000001</v>
      </c>
      <c r="H13" s="21">
        <f>'M9'!K18</f>
        <v>0</v>
      </c>
      <c r="I13" s="21">
        <f>'M9'!K19</f>
        <v>0</v>
      </c>
      <c r="J13" s="21">
        <f>'M9'!K20</f>
        <v>0</v>
      </c>
      <c r="K13" s="23">
        <f>Tabel1[[#This Row],[1.  Reg
 Undervisning inkl. forberedelse               i alt]]+Tabel1[[#This Row],[2. Reg
Møder og andre opgaver
I alt'']]+Tabel1[[#This Row],[3.  Reg.
Andre funktioner - efter aftale
I alt]]</f>
        <v>0</v>
      </c>
      <c r="L13" s="23">
        <f>SUM(Tabel1[[#This Row],[Undervisning inkl. forberedelse, Aug - Okt]:[Undervisning inkl. forberedelse, Maj - Jul]])</f>
        <v>0</v>
      </c>
      <c r="M13" s="35">
        <v>0</v>
      </c>
      <c r="N13" s="35">
        <v>0</v>
      </c>
      <c r="O13" s="35">
        <v>0</v>
      </c>
      <c r="P13" s="35">
        <v>0</v>
      </c>
      <c r="Q13" s="23">
        <f>SUM(Tabel1[[#This Row],[Møder og andre opgaver
 Aug - Okt]:[Møder og andre opgaver
 Maj - Jul]])</f>
        <v>0</v>
      </c>
      <c r="R13" s="35">
        <v>0</v>
      </c>
      <c r="S13" s="35">
        <v>0</v>
      </c>
      <c r="T13" s="35">
        <v>0</v>
      </c>
      <c r="U13" s="35">
        <v>0</v>
      </c>
      <c r="V13" s="23">
        <f>SUM(Tabel1[[#This Row],[Andre funktioner efter aftale
Aug - Okt]:[Andre funktioner efter aftale
Maj - Jul]])</f>
        <v>0</v>
      </c>
      <c r="W13" s="35">
        <v>0</v>
      </c>
      <c r="X13" s="35">
        <v>0</v>
      </c>
      <c r="Y13" s="35">
        <v>0</v>
      </c>
      <c r="Z13" s="35">
        <v>0</v>
      </c>
      <c r="AA13" s="51">
        <f t="shared" si="0"/>
        <v>0</v>
      </c>
    </row>
    <row r="14" spans="2:27" ht="16.5" thickBot="1" x14ac:dyDescent="0.3">
      <c r="B14" s="46"/>
      <c r="C14" s="45" t="str">
        <f>'M10'!E6</f>
        <v>M10</v>
      </c>
      <c r="D14" s="25">
        <f>'M10'!D7</f>
        <v>0.39999999999999997</v>
      </c>
      <c r="E14" s="22">
        <f>'M10'!E7</f>
        <v>675.0920000000001</v>
      </c>
      <c r="F14" s="22">
        <f>'M10'!E8</f>
        <v>0</v>
      </c>
      <c r="G14" s="28">
        <f>Tabel1[[#This Row],[Nettotimer  til rådighed]]-Tabel1[[#This Row],[Planlagt arbejdstid - samlet]]</f>
        <v>675.0920000000001</v>
      </c>
      <c r="H14" s="22">
        <f>'M10'!K18</f>
        <v>0</v>
      </c>
      <c r="I14" s="22">
        <f>'M10'!K19</f>
        <v>0</v>
      </c>
      <c r="J14" s="22">
        <f>'M10'!K20</f>
        <v>0</v>
      </c>
      <c r="K14" s="23">
        <f>Tabel1[[#This Row],[1.  Reg
 Undervisning inkl. forberedelse               i alt]]+Tabel1[[#This Row],[2. Reg
Møder og andre opgaver
I alt'']]+Tabel1[[#This Row],[3.  Reg.
Andre funktioner - efter aftale
I alt]]</f>
        <v>0</v>
      </c>
      <c r="L14" s="23">
        <f>SUM(Tabel1[[#This Row],[Undervisning inkl. forberedelse, Aug - Okt]:[Undervisning inkl. forberedelse, Maj - Jul]])</f>
        <v>0</v>
      </c>
      <c r="M14" s="35">
        <v>0</v>
      </c>
      <c r="N14" s="35">
        <v>0</v>
      </c>
      <c r="O14" s="35">
        <v>0</v>
      </c>
      <c r="P14" s="35">
        <v>0</v>
      </c>
      <c r="Q14" s="23">
        <f>SUM(Tabel1[[#This Row],[Møder og andre opgaver
 Aug - Okt]:[Møder og andre opgaver
 Maj - Jul]])</f>
        <v>0</v>
      </c>
      <c r="R14" s="35">
        <v>0</v>
      </c>
      <c r="S14" s="35">
        <v>0</v>
      </c>
      <c r="T14" s="35">
        <v>0</v>
      </c>
      <c r="U14" s="35">
        <v>0</v>
      </c>
      <c r="V14" s="23">
        <f>SUM(Tabel1[[#This Row],[Andre funktioner efter aftale
Aug - Okt]:[Andre funktioner efter aftale
Maj - Jul]])</f>
        <v>0</v>
      </c>
      <c r="W14" s="35">
        <v>0</v>
      </c>
      <c r="X14" s="35">
        <v>0</v>
      </c>
      <c r="Y14" s="35">
        <v>0</v>
      </c>
      <c r="Z14" s="35">
        <v>0</v>
      </c>
      <c r="AA14" s="51">
        <f t="shared" si="0"/>
        <v>0</v>
      </c>
    </row>
    <row r="15" spans="2:27" ht="16.5" thickBot="1" x14ac:dyDescent="0.3">
      <c r="B15" s="46"/>
      <c r="C15" s="45" t="str">
        <f>'M11'!E6</f>
        <v>M11</v>
      </c>
      <c r="D15" s="25">
        <f>'M11'!D7</f>
        <v>0.19999999999999998</v>
      </c>
      <c r="E15" s="22">
        <f>'M11'!E7</f>
        <v>337.54600000000005</v>
      </c>
      <c r="F15" s="22">
        <f>'M11'!E8</f>
        <v>0</v>
      </c>
      <c r="G15" s="28">
        <f>Tabel1[[#This Row],[Nettotimer  til rådighed]]-Tabel1[[#This Row],[Planlagt arbejdstid - samlet]]</f>
        <v>337.54600000000005</v>
      </c>
      <c r="H15" s="22">
        <f>'M11'!K18</f>
        <v>0</v>
      </c>
      <c r="I15" s="22">
        <f>'M11'!K19</f>
        <v>0</v>
      </c>
      <c r="J15" s="22">
        <f>'M11'!K20</f>
        <v>0</v>
      </c>
      <c r="K15" s="23">
        <f>Tabel1[[#This Row],[1.  Reg
 Undervisning inkl. forberedelse               i alt]]+Tabel1[[#This Row],[2. Reg
Møder og andre opgaver
I alt'']]+Tabel1[[#This Row],[3.  Reg.
Andre funktioner - efter aftale
I alt]]</f>
        <v>0</v>
      </c>
      <c r="L15" s="23">
        <f>SUM(Tabel1[[#This Row],[Undervisning inkl. forberedelse, Aug - Okt]:[Undervisning inkl. forberedelse, Maj - Jul]])</f>
        <v>0</v>
      </c>
      <c r="M15" s="35">
        <v>0</v>
      </c>
      <c r="N15" s="35">
        <v>0</v>
      </c>
      <c r="O15" s="35">
        <v>0</v>
      </c>
      <c r="P15" s="35">
        <v>0</v>
      </c>
      <c r="Q15" s="23">
        <f>SUM(Tabel1[[#This Row],[Møder og andre opgaver
 Aug - Okt]:[Møder og andre opgaver
 Maj - Jul]])</f>
        <v>0</v>
      </c>
      <c r="R15" s="35">
        <v>0</v>
      </c>
      <c r="S15" s="35">
        <v>0</v>
      </c>
      <c r="T15" s="35">
        <v>0</v>
      </c>
      <c r="U15" s="35">
        <v>0</v>
      </c>
      <c r="V15" s="23">
        <f>SUM(Tabel1[[#This Row],[Andre funktioner efter aftale
Aug - Okt]:[Andre funktioner efter aftale
Maj - Jul]])</f>
        <v>0</v>
      </c>
      <c r="W15" s="35">
        <v>0</v>
      </c>
      <c r="X15" s="35">
        <v>0</v>
      </c>
      <c r="Y15" s="35">
        <v>0</v>
      </c>
      <c r="Z15" s="35">
        <v>0</v>
      </c>
      <c r="AA15" s="51">
        <f t="shared" si="0"/>
        <v>0</v>
      </c>
    </row>
    <row r="16" spans="2:27" ht="16.5" thickBot="1" x14ac:dyDescent="0.3">
      <c r="B16" s="47"/>
      <c r="C16" s="36"/>
      <c r="D16" s="37"/>
      <c r="E16" s="21"/>
      <c r="F16" s="22"/>
      <c r="G16" s="28"/>
      <c r="H16" s="22"/>
      <c r="I16" s="22"/>
      <c r="J16" s="22"/>
      <c r="K16" s="23">
        <f>Tabel1[[#This Row],[1.  Reg
 Undervisning inkl. forberedelse               i alt]]+Tabel1[[#This Row],[2. Reg
Møder og andre opgaver
I alt'']]+Tabel1[[#This Row],[3.  Reg.
Andre funktioner - efter aftale
I alt]]</f>
        <v>0</v>
      </c>
      <c r="L16" s="23">
        <f>SUM(Tabel1[[#This Row],[Undervisning inkl. forberedelse, Aug - Okt]:[Undervisning inkl. forberedelse, Maj - Jul]])</f>
        <v>0</v>
      </c>
      <c r="M16" s="35">
        <v>0</v>
      </c>
      <c r="N16" s="35">
        <v>0</v>
      </c>
      <c r="O16" s="35">
        <v>0</v>
      </c>
      <c r="P16" s="35">
        <v>0</v>
      </c>
      <c r="Q16" s="23">
        <f>SUM(Tabel1[[#This Row],[Møder og andre opgaver
 Aug - Okt]:[Møder og andre opgaver
 Maj - Jul]])</f>
        <v>0</v>
      </c>
      <c r="R16" s="35">
        <v>0</v>
      </c>
      <c r="S16" s="35">
        <v>0</v>
      </c>
      <c r="T16" s="35">
        <v>0</v>
      </c>
      <c r="U16" s="35">
        <v>0</v>
      </c>
      <c r="V16" s="23">
        <f>SUM(Tabel1[[#This Row],[Andre funktioner efter aftale
Aug - Okt]:[Andre funktioner efter aftale
Maj - Jul]])</f>
        <v>0</v>
      </c>
      <c r="W16" s="35">
        <v>0</v>
      </c>
      <c r="X16" s="35">
        <v>0</v>
      </c>
      <c r="Y16" s="35">
        <v>0</v>
      </c>
      <c r="Z16" s="35">
        <v>0</v>
      </c>
      <c r="AA16" s="51">
        <f t="shared" si="0"/>
        <v>0</v>
      </c>
    </row>
    <row r="17" spans="2:27" ht="15.75" x14ac:dyDescent="0.25">
      <c r="B17" s="46"/>
      <c r="C17" s="19"/>
      <c r="D17" s="25"/>
      <c r="E17" s="21"/>
      <c r="F17" s="22"/>
      <c r="G17" s="28"/>
      <c r="H17" s="22"/>
      <c r="I17" s="22"/>
      <c r="J17" s="22"/>
      <c r="K17" s="23">
        <f>Tabel1[[#This Row],[1.  Reg
 Undervisning inkl. forberedelse               i alt]]+Tabel1[[#This Row],[2. Reg
Møder og andre opgaver
I alt'']]+Tabel1[[#This Row],[3.  Reg.
Andre funktioner - efter aftale
I alt]]</f>
        <v>0</v>
      </c>
      <c r="L17" s="23">
        <f>SUM(Tabel1[[#This Row],[Undervisning inkl. forberedelse, Aug - Okt]:[Undervisning inkl. forberedelse, Maj - Jul]])</f>
        <v>0</v>
      </c>
      <c r="M17" s="35">
        <v>0</v>
      </c>
      <c r="N17" s="35">
        <v>0</v>
      </c>
      <c r="O17" s="35">
        <v>0</v>
      </c>
      <c r="P17" s="35">
        <v>0</v>
      </c>
      <c r="Q17" s="23">
        <f>SUM(Tabel1[[#This Row],[Møder og andre opgaver
 Aug - Okt]:[Møder og andre opgaver
 Maj - Jul]])</f>
        <v>0</v>
      </c>
      <c r="R17" s="35">
        <v>0</v>
      </c>
      <c r="S17" s="35">
        <v>0</v>
      </c>
      <c r="T17" s="35">
        <v>0</v>
      </c>
      <c r="U17" s="35">
        <v>0</v>
      </c>
      <c r="V17" s="23">
        <f>SUM(Tabel1[[#This Row],[Andre funktioner efter aftale
Aug - Okt]:[Andre funktioner efter aftale
Maj - Jul]])</f>
        <v>0</v>
      </c>
      <c r="W17" s="35">
        <v>0</v>
      </c>
      <c r="X17" s="35">
        <v>0</v>
      </c>
      <c r="Y17" s="35">
        <v>0</v>
      </c>
      <c r="Z17" s="35">
        <v>0</v>
      </c>
      <c r="AA17" s="51">
        <f t="shared" si="0"/>
        <v>0</v>
      </c>
    </row>
    <row r="18" spans="2:27" ht="15.75" x14ac:dyDescent="0.25">
      <c r="B18" s="47"/>
      <c r="C18" s="18"/>
      <c r="D18" s="26"/>
      <c r="E18" s="21"/>
      <c r="F18" s="21"/>
      <c r="G18" s="28"/>
      <c r="H18" s="21"/>
      <c r="I18" s="21"/>
      <c r="J18" s="21"/>
      <c r="K18" s="23">
        <f>Tabel1[[#This Row],[1.  Reg
 Undervisning inkl. forberedelse               i alt]]+Tabel1[[#This Row],[2. Reg
Møder og andre opgaver
I alt'']]+Tabel1[[#This Row],[3.  Reg.
Andre funktioner - efter aftale
I alt]]</f>
        <v>0</v>
      </c>
      <c r="L18" s="23">
        <f>SUM(Tabel1[[#This Row],[Undervisning inkl. forberedelse, Aug - Okt]:[Undervisning inkl. forberedelse, Maj - Jul]])</f>
        <v>0</v>
      </c>
      <c r="M18" s="35">
        <v>0</v>
      </c>
      <c r="N18" s="35">
        <v>0</v>
      </c>
      <c r="O18" s="35">
        <v>0</v>
      </c>
      <c r="P18" s="35">
        <v>0</v>
      </c>
      <c r="Q18" s="23">
        <f>SUM(Tabel1[[#This Row],[Møder og andre opgaver
 Aug - Okt]:[Møder og andre opgaver
 Maj - Jul]])</f>
        <v>0</v>
      </c>
      <c r="R18" s="35">
        <v>0</v>
      </c>
      <c r="S18" s="35">
        <v>0</v>
      </c>
      <c r="T18" s="35">
        <v>0</v>
      </c>
      <c r="U18" s="35">
        <v>0</v>
      </c>
      <c r="V18" s="23">
        <f>SUM(Tabel1[[#This Row],[Andre funktioner efter aftale
Aug - Okt]:[Andre funktioner efter aftale
Maj - Jul]])</f>
        <v>0</v>
      </c>
      <c r="W18" s="35">
        <v>0</v>
      </c>
      <c r="X18" s="35">
        <v>0</v>
      </c>
      <c r="Y18" s="35">
        <v>0</v>
      </c>
      <c r="Z18" s="35">
        <v>0</v>
      </c>
      <c r="AA18" s="51">
        <f t="shared" si="0"/>
        <v>0</v>
      </c>
    </row>
    <row r="19" spans="2:27" ht="15.75" x14ac:dyDescent="0.25">
      <c r="B19" s="47"/>
      <c r="C19" s="36"/>
      <c r="D19" s="39"/>
      <c r="E19" s="38"/>
      <c r="F19" s="38"/>
      <c r="G19" s="58"/>
      <c r="H19" s="38"/>
      <c r="I19" s="38"/>
      <c r="J19" s="38"/>
      <c r="K19" s="59">
        <f>Tabel1[[#This Row],[1.  Reg
 Undervisning inkl. forberedelse               i alt]]+Tabel1[[#This Row],[2. Reg
Møder og andre opgaver
I alt'']]+Tabel1[[#This Row],[3.  Reg.
Andre funktioner - efter aftale
I alt]]</f>
        <v>0</v>
      </c>
      <c r="L19" s="59">
        <f>SUM(Tabel1[[#This Row],[Undervisning inkl. forberedelse, Aug - Okt]:[Undervisning inkl. forberedelse, Maj - Jul]])</f>
        <v>0</v>
      </c>
      <c r="M19" s="60"/>
      <c r="N19" s="60"/>
      <c r="O19" s="60"/>
      <c r="P19" s="60"/>
      <c r="Q19" s="61">
        <f>SUM(Tabel1[[#This Row],[Møder og andre opgaver
 Aug - Okt]:[Møder og andre opgaver
 Maj - Jul]])</f>
        <v>0</v>
      </c>
      <c r="R19" s="62"/>
      <c r="S19" s="62"/>
      <c r="T19" s="62"/>
      <c r="U19" s="62"/>
      <c r="V19" s="61">
        <f>SUM(Tabel1[[#This Row],[Andre funktioner efter aftale
Aug - Okt]:[Andre funktioner efter aftale
Maj - Jul]])</f>
        <v>0</v>
      </c>
      <c r="W19" s="62"/>
      <c r="X19" s="62"/>
      <c r="Y19" s="62"/>
      <c r="Z19" s="62"/>
      <c r="AA19" s="51">
        <f t="shared" si="0"/>
        <v>0</v>
      </c>
    </row>
    <row r="20" spans="2:27" ht="15.75" x14ac:dyDescent="0.25">
      <c r="B20" s="47"/>
      <c r="C20" s="36"/>
      <c r="D20" s="39"/>
      <c r="E20" s="38"/>
      <c r="F20" s="38"/>
      <c r="G20" s="58"/>
      <c r="H20" s="38"/>
      <c r="I20" s="38"/>
      <c r="J20" s="38"/>
      <c r="K20" s="59">
        <f>Tabel1[[#This Row],[1.  Reg
 Undervisning inkl. forberedelse               i alt]]+Tabel1[[#This Row],[2. Reg
Møder og andre opgaver
I alt'']]+Tabel1[[#This Row],[3.  Reg.
Andre funktioner - efter aftale
I alt]]</f>
        <v>0</v>
      </c>
      <c r="L20" s="59">
        <f>SUM(Tabel1[[#This Row],[Undervisning inkl. forberedelse, Aug - Okt]:[Undervisning inkl. forberedelse, Maj - Jul]])</f>
        <v>0</v>
      </c>
      <c r="M20" s="60"/>
      <c r="N20" s="60"/>
      <c r="O20" s="60"/>
      <c r="P20" s="60"/>
      <c r="Q20" s="61">
        <f>SUM(Tabel1[[#This Row],[Møder og andre opgaver
 Aug - Okt]:[Møder og andre opgaver
 Maj - Jul]])</f>
        <v>0</v>
      </c>
      <c r="R20" s="63"/>
      <c r="S20" s="63"/>
      <c r="T20" s="63"/>
      <c r="U20" s="63"/>
      <c r="V20" s="61">
        <f>SUM(Tabel1[[#This Row],[Andre funktioner efter aftale
Aug - Okt]:[Andre funktioner efter aftale
Maj - Jul]])</f>
        <v>0</v>
      </c>
      <c r="W20" s="63"/>
      <c r="X20" s="63"/>
      <c r="Y20" s="63"/>
      <c r="Z20" s="63"/>
      <c r="AA20" s="51">
        <f t="shared" si="0"/>
        <v>0</v>
      </c>
    </row>
    <row r="21" spans="2:27" ht="15.75" x14ac:dyDescent="0.25">
      <c r="B21" s="47"/>
      <c r="C21" s="36"/>
      <c r="D21" s="39"/>
      <c r="E21" s="38"/>
      <c r="F21" s="38"/>
      <c r="G21" s="58"/>
      <c r="H21" s="38"/>
      <c r="I21" s="38"/>
      <c r="J21" s="38"/>
      <c r="K21" s="59">
        <f>Tabel1[[#This Row],[1.  Reg
 Undervisning inkl. forberedelse               i alt]]+Tabel1[[#This Row],[2. Reg
Møder og andre opgaver
I alt'']]+Tabel1[[#This Row],[3.  Reg.
Andre funktioner - efter aftale
I alt]]</f>
        <v>0</v>
      </c>
      <c r="L21" s="59">
        <f>SUM(Tabel1[[#This Row],[Undervisning inkl. forberedelse, Aug - Okt]:[Undervisning inkl. forberedelse, Maj - Jul]])</f>
        <v>0</v>
      </c>
      <c r="M21" s="60"/>
      <c r="N21" s="60"/>
      <c r="O21" s="60"/>
      <c r="P21" s="60"/>
      <c r="Q21" s="61">
        <f>SUM(Tabel1[[#This Row],[Møder og andre opgaver
 Aug - Okt]:[Møder og andre opgaver
 Maj - Jul]])</f>
        <v>0</v>
      </c>
      <c r="R21" s="63"/>
      <c r="S21" s="63"/>
      <c r="T21" s="63"/>
      <c r="U21" s="63"/>
      <c r="V21" s="61">
        <f>SUM(Tabel1[[#This Row],[Andre funktioner efter aftale
Aug - Okt]:[Andre funktioner efter aftale
Maj - Jul]])</f>
        <v>0</v>
      </c>
      <c r="W21" s="63"/>
      <c r="X21" s="63"/>
      <c r="Y21" s="63"/>
      <c r="Z21" s="63"/>
      <c r="AA21" s="51">
        <f t="shared" si="0"/>
        <v>0</v>
      </c>
    </row>
    <row r="22" spans="2:27" ht="15.75" x14ac:dyDescent="0.25">
      <c r="B22" s="47"/>
      <c r="C22" s="36"/>
      <c r="D22" s="39"/>
      <c r="E22" s="38"/>
      <c r="F22" s="38"/>
      <c r="G22" s="58"/>
      <c r="H22" s="38"/>
      <c r="I22" s="38"/>
      <c r="J22" s="38"/>
      <c r="K22" s="59">
        <f>Tabel1[[#This Row],[1.  Reg
 Undervisning inkl. forberedelse               i alt]]+Tabel1[[#This Row],[2. Reg
Møder og andre opgaver
I alt'']]+Tabel1[[#This Row],[3.  Reg.
Andre funktioner - efter aftale
I alt]]</f>
        <v>0</v>
      </c>
      <c r="L22" s="59">
        <f>SUM(Tabel1[[#This Row],[Undervisning inkl. forberedelse, Aug - Okt]:[Undervisning inkl. forberedelse, Maj - Jul]])</f>
        <v>0</v>
      </c>
      <c r="M22" s="60"/>
      <c r="N22" s="60"/>
      <c r="O22" s="60"/>
      <c r="P22" s="60"/>
      <c r="Q22" s="61">
        <f>SUM(Tabel1[[#This Row],[Møder og andre opgaver
 Aug - Okt]:[Møder og andre opgaver
 Maj - Jul]])</f>
        <v>0</v>
      </c>
      <c r="R22" s="63"/>
      <c r="S22" s="63"/>
      <c r="T22" s="63"/>
      <c r="U22" s="63"/>
      <c r="V22" s="61">
        <f>SUM(Tabel1[[#This Row],[Andre funktioner efter aftale
Aug - Okt]:[Andre funktioner efter aftale
Maj - Jul]])</f>
        <v>0</v>
      </c>
      <c r="W22" s="63"/>
      <c r="X22" s="63"/>
      <c r="Y22" s="63"/>
      <c r="Z22" s="63"/>
      <c r="AA22" s="51">
        <f t="shared" si="0"/>
        <v>0</v>
      </c>
    </row>
    <row r="23" spans="2:27" ht="16.5" hidden="1" outlineLevel="1" thickBot="1" x14ac:dyDescent="0.3">
      <c r="B23" s="47"/>
      <c r="C23" s="36"/>
      <c r="D23" s="39"/>
      <c r="E23" s="38"/>
      <c r="F23" s="38"/>
      <c r="G23" s="58"/>
      <c r="H23" s="38"/>
      <c r="I23" s="38"/>
      <c r="J23" s="38"/>
      <c r="K23" s="59">
        <f>Tabel1[[#This Row],[1.  Reg
 Undervisning inkl. forberedelse               i alt]]+Tabel1[[#This Row],[2. Reg
Møder og andre opgaver
I alt'']]+Tabel1[[#This Row],[3.  Reg.
Andre funktioner - efter aftale
I alt]]</f>
        <v>0</v>
      </c>
      <c r="L23" s="59">
        <f>SUM(Tabel1[[#This Row],[Undervisning inkl. forberedelse, Aug - Okt]:[Undervisning inkl. forberedelse, Maj - Jul]])</f>
        <v>0</v>
      </c>
      <c r="M23" s="60"/>
      <c r="N23" s="60"/>
      <c r="O23" s="60"/>
      <c r="P23" s="60"/>
      <c r="Q23" s="61">
        <f>SUM(Tabel1[[#This Row],[Møder og andre opgaver
 Aug - Okt]:[Møder og andre opgaver
 Maj - Jul]])</f>
        <v>0</v>
      </c>
      <c r="R23" s="63"/>
      <c r="S23" s="63"/>
      <c r="T23" s="63"/>
      <c r="U23" s="63"/>
      <c r="V23" s="61">
        <f>SUM(Tabel1[[#This Row],[Andre funktioner efter aftale
Aug - Okt]:[Andre funktioner efter aftale
Maj - Jul]])</f>
        <v>0</v>
      </c>
      <c r="W23" s="63"/>
      <c r="X23" s="63"/>
      <c r="Y23" s="63"/>
      <c r="Z23" s="63"/>
      <c r="AA23" s="51">
        <f t="shared" si="0"/>
        <v>0</v>
      </c>
    </row>
    <row r="24" spans="2:27" ht="16.5" hidden="1" outlineLevel="1" thickBot="1" x14ac:dyDescent="0.3">
      <c r="B24" s="47"/>
      <c r="C24" s="36"/>
      <c r="D24" s="39"/>
      <c r="E24" s="38"/>
      <c r="F24" s="38"/>
      <c r="G24" s="58"/>
      <c r="H24" s="38"/>
      <c r="I24" s="38"/>
      <c r="J24" s="38"/>
      <c r="K24" s="59">
        <f>Tabel1[[#This Row],[1.  Reg
 Undervisning inkl. forberedelse               i alt]]+Tabel1[[#This Row],[2. Reg
Møder og andre opgaver
I alt'']]+Tabel1[[#This Row],[3.  Reg.
Andre funktioner - efter aftale
I alt]]</f>
        <v>0</v>
      </c>
      <c r="L24" s="59">
        <f>SUM(Tabel1[[#This Row],[Undervisning inkl. forberedelse, Aug - Okt]:[Undervisning inkl. forberedelse, Maj - Jul]])</f>
        <v>0</v>
      </c>
      <c r="M24" s="60"/>
      <c r="N24" s="60"/>
      <c r="O24" s="60"/>
      <c r="P24" s="60"/>
      <c r="Q24" s="61">
        <f>SUM(Tabel1[[#This Row],[Møder og andre opgaver
 Aug - Okt]:[Møder og andre opgaver
 Maj - Jul]])</f>
        <v>0</v>
      </c>
      <c r="R24" s="63"/>
      <c r="S24" s="63"/>
      <c r="T24" s="63"/>
      <c r="U24" s="63"/>
      <c r="V24" s="61">
        <f>SUM(Tabel1[[#This Row],[Andre funktioner efter aftale
Aug - Okt]:[Andre funktioner efter aftale
Maj - Jul]])</f>
        <v>0</v>
      </c>
      <c r="W24" s="63"/>
      <c r="X24" s="63"/>
      <c r="Y24" s="63"/>
      <c r="Z24" s="63"/>
      <c r="AA24" s="51">
        <f t="shared" si="0"/>
        <v>0</v>
      </c>
    </row>
    <row r="25" spans="2:27" ht="16.5" hidden="1" outlineLevel="1" thickBot="1" x14ac:dyDescent="0.3">
      <c r="B25" s="47"/>
      <c r="C25" s="36"/>
      <c r="D25" s="39"/>
      <c r="E25" s="38"/>
      <c r="F25" s="38"/>
      <c r="G25" s="58"/>
      <c r="H25" s="38"/>
      <c r="I25" s="38"/>
      <c r="J25" s="38"/>
      <c r="K25" s="59">
        <f>Tabel1[[#This Row],[1.  Reg
 Undervisning inkl. forberedelse               i alt]]+Tabel1[[#This Row],[2. Reg
Møder og andre opgaver
I alt'']]+Tabel1[[#This Row],[3.  Reg.
Andre funktioner - efter aftale
I alt]]</f>
        <v>0</v>
      </c>
      <c r="L25" s="59">
        <f>SUM(Tabel1[[#This Row],[Undervisning inkl. forberedelse, Aug - Okt]:[Undervisning inkl. forberedelse, Maj - Jul]])</f>
        <v>0</v>
      </c>
      <c r="M25" s="60"/>
      <c r="N25" s="60"/>
      <c r="O25" s="60"/>
      <c r="P25" s="60"/>
      <c r="Q25" s="61">
        <f>SUM(Tabel1[[#This Row],[Møder og andre opgaver
 Aug - Okt]:[Møder og andre opgaver
 Maj - Jul]])</f>
        <v>0</v>
      </c>
      <c r="R25" s="63"/>
      <c r="S25" s="63"/>
      <c r="T25" s="63"/>
      <c r="U25" s="63"/>
      <c r="V25" s="61">
        <f>SUM(Tabel1[[#This Row],[Andre funktioner efter aftale
Aug - Okt]:[Andre funktioner efter aftale
Maj - Jul]])</f>
        <v>0</v>
      </c>
      <c r="W25" s="63"/>
      <c r="X25" s="63"/>
      <c r="Y25" s="63"/>
      <c r="Z25" s="63"/>
      <c r="AA25" s="51">
        <f t="shared" si="0"/>
        <v>0</v>
      </c>
    </row>
    <row r="26" spans="2:27" ht="16.5" hidden="1" outlineLevel="1" thickBot="1" x14ac:dyDescent="0.3">
      <c r="B26" s="47"/>
      <c r="C26" s="36"/>
      <c r="D26" s="39"/>
      <c r="E26" s="38"/>
      <c r="F26" s="38"/>
      <c r="G26" s="58"/>
      <c r="H26" s="38"/>
      <c r="I26" s="38"/>
      <c r="J26" s="38"/>
      <c r="K26" s="59">
        <f>Tabel1[[#This Row],[1.  Reg
 Undervisning inkl. forberedelse               i alt]]+Tabel1[[#This Row],[2. Reg
Møder og andre opgaver
I alt'']]+Tabel1[[#This Row],[3.  Reg.
Andre funktioner - efter aftale
I alt]]</f>
        <v>0</v>
      </c>
      <c r="L26" s="59">
        <f>SUM(Tabel1[[#This Row],[Undervisning inkl. forberedelse, Aug - Okt]:[Undervisning inkl. forberedelse, Maj - Jul]])</f>
        <v>0</v>
      </c>
      <c r="M26" s="60"/>
      <c r="N26" s="60"/>
      <c r="O26" s="60"/>
      <c r="P26" s="60"/>
      <c r="Q26" s="61">
        <f>SUM(Tabel1[[#This Row],[Møder og andre opgaver
 Aug - Okt]:[Møder og andre opgaver
 Maj - Jul]])</f>
        <v>0</v>
      </c>
      <c r="R26" s="63"/>
      <c r="S26" s="63"/>
      <c r="T26" s="63"/>
      <c r="U26" s="63"/>
      <c r="V26" s="61">
        <f>SUM(Tabel1[[#This Row],[Andre funktioner efter aftale
Aug - Okt]:[Andre funktioner efter aftale
Maj - Jul]])</f>
        <v>0</v>
      </c>
      <c r="W26" s="63"/>
      <c r="X26" s="63"/>
      <c r="Y26" s="63"/>
      <c r="Z26" s="63"/>
      <c r="AA26" s="51">
        <f t="shared" si="0"/>
        <v>0</v>
      </c>
    </row>
    <row r="27" spans="2:27" ht="16.5" hidden="1" outlineLevel="1" thickBot="1" x14ac:dyDescent="0.3">
      <c r="B27" s="47"/>
      <c r="C27" s="36"/>
      <c r="D27" s="39"/>
      <c r="E27" s="38"/>
      <c r="F27" s="38"/>
      <c r="G27" s="58"/>
      <c r="H27" s="38"/>
      <c r="I27" s="38"/>
      <c r="J27" s="38"/>
      <c r="K27" s="59">
        <f>Tabel1[[#This Row],[1.  Reg
 Undervisning inkl. forberedelse               i alt]]+Tabel1[[#This Row],[2. Reg
Møder og andre opgaver
I alt'']]+Tabel1[[#This Row],[3.  Reg.
Andre funktioner - efter aftale
I alt]]</f>
        <v>0</v>
      </c>
      <c r="L27" s="59">
        <f>SUM(Tabel1[[#This Row],[Undervisning inkl. forberedelse, Aug - Okt]:[Undervisning inkl. forberedelse, Maj - Jul]])</f>
        <v>0</v>
      </c>
      <c r="M27" s="60"/>
      <c r="N27" s="60"/>
      <c r="O27" s="60"/>
      <c r="P27" s="60"/>
      <c r="Q27" s="61">
        <f>SUM(Tabel1[[#This Row],[Møder og andre opgaver
 Aug - Okt]:[Møder og andre opgaver
 Maj - Jul]])</f>
        <v>0</v>
      </c>
      <c r="R27" s="63"/>
      <c r="S27" s="63"/>
      <c r="T27" s="63"/>
      <c r="U27" s="63"/>
      <c r="V27" s="61">
        <f>SUM(Tabel1[[#This Row],[Andre funktioner efter aftale
Aug - Okt]:[Andre funktioner efter aftale
Maj - Jul]])</f>
        <v>0</v>
      </c>
      <c r="W27" s="63"/>
      <c r="X27" s="63"/>
      <c r="Y27" s="63"/>
      <c r="Z27" s="63"/>
      <c r="AA27" s="51">
        <f t="shared" si="0"/>
        <v>0</v>
      </c>
    </row>
    <row r="28" spans="2:27" ht="16.5" hidden="1" outlineLevel="1" thickBot="1" x14ac:dyDescent="0.3">
      <c r="B28" s="47"/>
      <c r="C28" s="36"/>
      <c r="D28" s="39"/>
      <c r="E28" s="21"/>
      <c r="F28" s="38"/>
      <c r="G28" s="28"/>
      <c r="H28" s="38"/>
      <c r="I28" s="38"/>
      <c r="J28" s="38"/>
      <c r="K28" s="23">
        <f>Tabel1[[#This Row],[1.  Reg
 Undervisning inkl. forberedelse               i alt]]+Tabel1[[#This Row],[2. Reg
Møder og andre opgaver
I alt'']]+Tabel1[[#This Row],[3.  Reg.
Andre funktioner - efter aftale
I alt]]</f>
        <v>0</v>
      </c>
      <c r="L28" s="23">
        <f>SUM(Tabel1[[#This Row],[Undervisning inkl. forberedelse, Aug - Okt]:[Undervisning inkl. forberedelse, Maj - Jul]])</f>
        <v>0</v>
      </c>
      <c r="M28" s="35">
        <v>0</v>
      </c>
      <c r="N28" s="35">
        <v>0</v>
      </c>
      <c r="O28" s="35">
        <v>0</v>
      </c>
      <c r="P28" s="35">
        <v>0</v>
      </c>
      <c r="Q28" s="23">
        <f>SUM(Tabel1[[#This Row],[Møder og andre opgaver
 Aug - Okt]:[Møder og andre opgaver
 Maj - Jul]])</f>
        <v>0</v>
      </c>
      <c r="R28" s="35">
        <v>0</v>
      </c>
      <c r="S28" s="35">
        <v>0</v>
      </c>
      <c r="T28" s="35">
        <v>0</v>
      </c>
      <c r="U28" s="35">
        <v>0</v>
      </c>
      <c r="V28" s="23">
        <f>SUM(Tabel1[[#This Row],[Andre funktioner efter aftale
Aug - Okt]:[Andre funktioner efter aftale
Maj - Jul]])</f>
        <v>0</v>
      </c>
      <c r="W28" s="35">
        <v>0</v>
      </c>
      <c r="X28" s="35">
        <v>0</v>
      </c>
      <c r="Y28" s="35">
        <v>0</v>
      </c>
      <c r="Z28" s="35">
        <v>0</v>
      </c>
      <c r="AA28" s="51">
        <f t="shared" si="0"/>
        <v>0</v>
      </c>
    </row>
    <row r="29" spans="2:27" ht="16.5" hidden="1" outlineLevel="1" thickBot="1" x14ac:dyDescent="0.3">
      <c r="B29" s="47"/>
      <c r="C29" s="36"/>
      <c r="D29" s="39"/>
      <c r="E29" s="21"/>
      <c r="F29" s="38"/>
      <c r="G29" s="28"/>
      <c r="H29" s="38"/>
      <c r="I29" s="38"/>
      <c r="J29" s="38"/>
      <c r="K29" s="23">
        <f>Tabel1[[#This Row],[1.  Reg
 Undervisning inkl. forberedelse               i alt]]+Tabel1[[#This Row],[2. Reg
Møder og andre opgaver
I alt'']]+Tabel1[[#This Row],[3.  Reg.
Andre funktioner - efter aftale
I alt]]</f>
        <v>0</v>
      </c>
      <c r="L29" s="23">
        <f>SUM(Tabel1[[#This Row],[Undervisning inkl. forberedelse, Aug - Okt]:[Undervisning inkl. forberedelse, Maj - Jul]])</f>
        <v>0</v>
      </c>
      <c r="M29" s="35">
        <v>0</v>
      </c>
      <c r="N29" s="35">
        <v>0</v>
      </c>
      <c r="O29" s="35">
        <v>0</v>
      </c>
      <c r="P29" s="35">
        <v>0</v>
      </c>
      <c r="Q29" s="23">
        <f>SUM(Tabel1[[#This Row],[Møder og andre opgaver
 Aug - Okt]:[Møder og andre opgaver
 Maj - Jul]])</f>
        <v>0</v>
      </c>
      <c r="R29" s="35">
        <v>0</v>
      </c>
      <c r="S29" s="35">
        <v>0</v>
      </c>
      <c r="T29" s="35">
        <v>0</v>
      </c>
      <c r="U29" s="35">
        <v>0</v>
      </c>
      <c r="V29" s="23">
        <f>SUM(Tabel1[[#This Row],[Andre funktioner efter aftale
Aug - Okt]:[Andre funktioner efter aftale
Maj - Jul]])</f>
        <v>0</v>
      </c>
      <c r="W29" s="35">
        <v>0</v>
      </c>
      <c r="X29" s="35">
        <v>0</v>
      </c>
      <c r="Y29" s="35">
        <v>0</v>
      </c>
      <c r="Z29" s="35">
        <v>0</v>
      </c>
      <c r="AA29" s="51">
        <f t="shared" si="0"/>
        <v>0</v>
      </c>
    </row>
    <row r="30" spans="2:27" ht="16.5" hidden="1" outlineLevel="1" thickBot="1" x14ac:dyDescent="0.3">
      <c r="B30" s="47"/>
      <c r="C30" s="18"/>
      <c r="D30" s="26"/>
      <c r="E30" s="21"/>
      <c r="F30" s="21"/>
      <c r="G30" s="28"/>
      <c r="H30" s="21"/>
      <c r="I30" s="21"/>
      <c r="J30" s="21"/>
      <c r="K30" s="23">
        <f>Tabel1[[#This Row],[1.  Reg
 Undervisning inkl. forberedelse               i alt]]+Tabel1[[#This Row],[2. Reg
Møder og andre opgaver
I alt'']]+Tabel1[[#This Row],[3.  Reg.
Andre funktioner - efter aftale
I alt]]</f>
        <v>0</v>
      </c>
      <c r="L30" s="23">
        <f>SUM(Tabel1[[#This Row],[Undervisning inkl. forberedelse, Aug - Okt]:[Undervisning inkl. forberedelse, Maj - Jul]])</f>
        <v>0</v>
      </c>
      <c r="M30" s="35">
        <v>0</v>
      </c>
      <c r="N30" s="35">
        <v>0</v>
      </c>
      <c r="O30" s="35">
        <v>0</v>
      </c>
      <c r="P30" s="35">
        <v>0</v>
      </c>
      <c r="Q30" s="23">
        <f>SUM(Tabel1[[#This Row],[Møder og andre opgaver
 Aug - Okt]:[Møder og andre opgaver
 Maj - Jul]])</f>
        <v>0</v>
      </c>
      <c r="R30" s="35">
        <v>0</v>
      </c>
      <c r="S30" s="35">
        <v>0</v>
      </c>
      <c r="T30" s="35">
        <v>0</v>
      </c>
      <c r="U30" s="35">
        <v>0</v>
      </c>
      <c r="V30" s="23">
        <f>SUM(Tabel1[[#This Row],[Andre funktioner efter aftale
Aug - Okt]:[Andre funktioner efter aftale
Maj - Jul]])</f>
        <v>0</v>
      </c>
      <c r="W30" s="35">
        <v>0</v>
      </c>
      <c r="X30" s="35">
        <v>0</v>
      </c>
      <c r="Y30" s="35">
        <v>0</v>
      </c>
      <c r="Z30" s="35">
        <v>0</v>
      </c>
      <c r="AA30" s="51">
        <f t="shared" si="0"/>
        <v>0</v>
      </c>
    </row>
    <row r="31" spans="2:27" ht="16.5" hidden="1" outlineLevel="1" thickBot="1" x14ac:dyDescent="0.3">
      <c r="B31" s="47"/>
      <c r="C31" s="36"/>
      <c r="D31" s="39"/>
      <c r="E31" s="21"/>
      <c r="F31" s="38"/>
      <c r="G31" s="28"/>
      <c r="H31" s="38"/>
      <c r="I31" s="38"/>
      <c r="J31" s="38"/>
      <c r="K31" s="23">
        <f>Tabel1[[#This Row],[1.  Reg
 Undervisning inkl. forberedelse               i alt]]+Tabel1[[#This Row],[2. Reg
Møder og andre opgaver
I alt'']]+Tabel1[[#This Row],[3.  Reg.
Andre funktioner - efter aftale
I alt]]</f>
        <v>0</v>
      </c>
      <c r="L31" s="23">
        <f>SUM(Tabel1[[#This Row],[Undervisning inkl. forberedelse, Aug - Okt]:[Undervisning inkl. forberedelse, Maj - Jul]])</f>
        <v>0</v>
      </c>
      <c r="M31" s="35">
        <v>0</v>
      </c>
      <c r="N31" s="35">
        <v>0</v>
      </c>
      <c r="O31" s="35">
        <v>0</v>
      </c>
      <c r="P31" s="35">
        <v>0</v>
      </c>
      <c r="Q31" s="23">
        <f>SUM(Tabel1[[#This Row],[Møder og andre opgaver
 Aug - Okt]:[Møder og andre opgaver
 Maj - Jul]])</f>
        <v>0</v>
      </c>
      <c r="R31" s="35">
        <v>0</v>
      </c>
      <c r="S31" s="35">
        <v>0</v>
      </c>
      <c r="T31" s="35">
        <v>0</v>
      </c>
      <c r="U31" s="35">
        <v>0</v>
      </c>
      <c r="V31" s="23">
        <f>SUM(Tabel1[[#This Row],[Andre funktioner efter aftale
Aug - Okt]:[Andre funktioner efter aftale
Maj - Jul]])</f>
        <v>0</v>
      </c>
      <c r="W31" s="35">
        <v>0</v>
      </c>
      <c r="X31" s="35">
        <v>0</v>
      </c>
      <c r="Y31" s="35">
        <v>0</v>
      </c>
      <c r="Z31" s="35">
        <v>0</v>
      </c>
      <c r="AA31" s="51">
        <f t="shared" si="0"/>
        <v>0</v>
      </c>
    </row>
    <row r="32" spans="2:27" ht="16.5" hidden="1" outlineLevel="1" thickBot="1" x14ac:dyDescent="0.3">
      <c r="B32" s="46"/>
      <c r="C32" s="19"/>
      <c r="D32" s="25"/>
      <c r="E32" s="21"/>
      <c r="F32" s="22"/>
      <c r="G32" s="28"/>
      <c r="H32" s="22"/>
      <c r="I32" s="22"/>
      <c r="J32" s="22"/>
      <c r="K32" s="23">
        <f>Tabel1[[#This Row],[1.  Reg
 Undervisning inkl. forberedelse               i alt]]+Tabel1[[#This Row],[2. Reg
Møder og andre opgaver
I alt'']]+Tabel1[[#This Row],[3.  Reg.
Andre funktioner - efter aftale
I alt]]</f>
        <v>0</v>
      </c>
      <c r="L32" s="23">
        <f>SUM(Tabel1[[#This Row],[Undervisning inkl. forberedelse, Aug - Okt]:[Undervisning inkl. forberedelse, Maj - Jul]])</f>
        <v>0</v>
      </c>
      <c r="M32" s="35">
        <v>0</v>
      </c>
      <c r="N32" s="35">
        <v>0</v>
      </c>
      <c r="O32" s="35">
        <v>0</v>
      </c>
      <c r="P32" s="35">
        <v>0</v>
      </c>
      <c r="Q32" s="23">
        <f>SUM(Tabel1[[#This Row],[Møder og andre opgaver
 Aug - Okt]:[Møder og andre opgaver
 Maj - Jul]])</f>
        <v>0</v>
      </c>
      <c r="R32" s="35">
        <v>0</v>
      </c>
      <c r="S32" s="35">
        <v>0</v>
      </c>
      <c r="T32" s="35">
        <v>0</v>
      </c>
      <c r="U32" s="35">
        <v>0</v>
      </c>
      <c r="V32" s="23">
        <f>SUM(Tabel1[[#This Row],[Andre funktioner efter aftale
Aug - Okt]:[Andre funktioner efter aftale
Maj - Jul]])</f>
        <v>0</v>
      </c>
      <c r="W32" s="35">
        <v>0</v>
      </c>
      <c r="X32" s="35">
        <v>0</v>
      </c>
      <c r="Y32" s="35">
        <v>0</v>
      </c>
      <c r="Z32" s="35">
        <v>0</v>
      </c>
      <c r="AA32" s="51">
        <f t="shared" si="0"/>
        <v>0</v>
      </c>
    </row>
    <row r="33" spans="2:68" ht="16.5" hidden="1" outlineLevel="1" thickBot="1" x14ac:dyDescent="0.3">
      <c r="B33" s="46"/>
      <c r="C33" s="19"/>
      <c r="D33" s="25"/>
      <c r="E33" s="21"/>
      <c r="F33" s="22"/>
      <c r="G33" s="28"/>
      <c r="H33" s="22"/>
      <c r="I33" s="22"/>
      <c r="J33" s="22"/>
      <c r="K33" s="23">
        <f>Tabel1[[#This Row],[1.  Reg
 Undervisning inkl. forberedelse               i alt]]+Tabel1[[#This Row],[2. Reg
Møder og andre opgaver
I alt'']]+Tabel1[[#This Row],[3.  Reg.
Andre funktioner - efter aftale
I alt]]</f>
        <v>0</v>
      </c>
      <c r="L33" s="23">
        <f>SUM(Tabel1[[#This Row],[Undervisning inkl. forberedelse, Aug - Okt]:[Undervisning inkl. forberedelse, Maj - Jul]])</f>
        <v>0</v>
      </c>
      <c r="M33" s="35">
        <v>0</v>
      </c>
      <c r="N33" s="35">
        <v>0</v>
      </c>
      <c r="O33" s="35">
        <v>0</v>
      </c>
      <c r="P33" s="35">
        <v>0</v>
      </c>
      <c r="Q33" s="23">
        <f>SUM(Tabel1[[#This Row],[Møder og andre opgaver
 Aug - Okt]:[Møder og andre opgaver
 Maj - Jul]])</f>
        <v>0</v>
      </c>
      <c r="R33" s="35">
        <v>0</v>
      </c>
      <c r="S33" s="35">
        <v>0</v>
      </c>
      <c r="T33" s="35">
        <v>0</v>
      </c>
      <c r="U33" s="35">
        <v>0</v>
      </c>
      <c r="V33" s="23">
        <f>SUM(Tabel1[[#This Row],[Andre funktioner efter aftale
Aug - Okt]:[Andre funktioner efter aftale
Maj - Jul]])</f>
        <v>0</v>
      </c>
      <c r="W33" s="35">
        <v>0</v>
      </c>
      <c r="X33" s="35">
        <v>0</v>
      </c>
      <c r="Y33" s="35">
        <v>0</v>
      </c>
      <c r="Z33" s="35">
        <v>0</v>
      </c>
      <c r="AA33" s="51">
        <f t="shared" si="0"/>
        <v>0</v>
      </c>
    </row>
    <row r="34" spans="2:68" ht="16.5" hidden="1" outlineLevel="1" thickBot="1" x14ac:dyDescent="0.3">
      <c r="B34" s="47"/>
      <c r="C34" s="18"/>
      <c r="D34" s="26"/>
      <c r="E34" s="21"/>
      <c r="F34" s="21"/>
      <c r="G34" s="28"/>
      <c r="H34" s="21"/>
      <c r="I34" s="21"/>
      <c r="J34" s="21"/>
      <c r="K34" s="23">
        <f>Tabel1[[#This Row],[1.  Reg
 Undervisning inkl. forberedelse               i alt]]+Tabel1[[#This Row],[2. Reg
Møder og andre opgaver
I alt'']]+Tabel1[[#This Row],[3.  Reg.
Andre funktioner - efter aftale
I alt]]</f>
        <v>0</v>
      </c>
      <c r="L34" s="23">
        <f>SUM(Tabel1[[#This Row],[Undervisning inkl. forberedelse, Aug - Okt]:[Undervisning inkl. forberedelse, Maj - Jul]])</f>
        <v>0</v>
      </c>
      <c r="M34" s="35">
        <v>0</v>
      </c>
      <c r="N34" s="35">
        <v>0</v>
      </c>
      <c r="O34" s="35">
        <v>0</v>
      </c>
      <c r="P34" s="35">
        <v>0</v>
      </c>
      <c r="Q34" s="23">
        <f>SUM(Tabel1[[#This Row],[Møder og andre opgaver
 Aug - Okt]:[Møder og andre opgaver
 Maj - Jul]])</f>
        <v>0</v>
      </c>
      <c r="R34" s="35">
        <v>0</v>
      </c>
      <c r="S34" s="35">
        <v>0</v>
      </c>
      <c r="T34" s="35">
        <v>0</v>
      </c>
      <c r="U34" s="35">
        <v>0</v>
      </c>
      <c r="V34" s="23">
        <f>SUM(Tabel1[[#This Row],[Andre funktioner efter aftale
Aug - Okt]:[Andre funktioner efter aftale
Maj - Jul]])</f>
        <v>0</v>
      </c>
      <c r="W34" s="35">
        <v>0</v>
      </c>
      <c r="X34" s="35">
        <v>0</v>
      </c>
      <c r="Y34" s="35">
        <v>0</v>
      </c>
      <c r="Z34" s="35">
        <v>0</v>
      </c>
      <c r="AA34" s="51">
        <f t="shared" si="0"/>
        <v>0</v>
      </c>
    </row>
    <row r="35" spans="2:68" ht="16.5" hidden="1" outlineLevel="1" thickBot="1" x14ac:dyDescent="0.3">
      <c r="B35" s="47"/>
      <c r="C35" s="18"/>
      <c r="D35" s="26"/>
      <c r="E35" s="21"/>
      <c r="F35" s="21"/>
      <c r="G35" s="28"/>
      <c r="H35" s="21"/>
      <c r="I35" s="21"/>
      <c r="J35" s="21"/>
      <c r="K35" s="23">
        <f>Tabel1[[#This Row],[1.  Reg
 Undervisning inkl. forberedelse               i alt]]+Tabel1[[#This Row],[2. Reg
Møder og andre opgaver
I alt'']]+Tabel1[[#This Row],[3.  Reg.
Andre funktioner - efter aftale
I alt]]</f>
        <v>0</v>
      </c>
      <c r="L35" s="23">
        <f>SUM(Tabel1[[#This Row],[Undervisning inkl. forberedelse, Aug - Okt]:[Undervisning inkl. forberedelse, Maj - Jul]])</f>
        <v>0</v>
      </c>
      <c r="M35" s="35">
        <v>0</v>
      </c>
      <c r="N35" s="35">
        <v>0</v>
      </c>
      <c r="O35" s="35">
        <v>0</v>
      </c>
      <c r="P35" s="35">
        <v>0</v>
      </c>
      <c r="Q35" s="23">
        <f>SUM(Tabel1[[#This Row],[Møder og andre opgaver
 Aug - Okt]:[Møder og andre opgaver
 Maj - Jul]])</f>
        <v>0</v>
      </c>
      <c r="R35" s="35">
        <v>0</v>
      </c>
      <c r="S35" s="35">
        <v>0</v>
      </c>
      <c r="T35" s="35">
        <v>0</v>
      </c>
      <c r="U35" s="35">
        <v>0</v>
      </c>
      <c r="V35" s="23">
        <f>SUM(Tabel1[[#This Row],[Andre funktioner efter aftale
Aug - Okt]:[Andre funktioner efter aftale
Maj - Jul]])</f>
        <v>0</v>
      </c>
      <c r="W35" s="35">
        <v>0</v>
      </c>
      <c r="X35" s="35">
        <v>0</v>
      </c>
      <c r="Y35" s="35">
        <v>0</v>
      </c>
      <c r="Z35" s="35">
        <v>0</v>
      </c>
      <c r="AA35" s="51">
        <f t="shared" si="0"/>
        <v>0</v>
      </c>
    </row>
    <row r="36" spans="2:68" ht="16.5" hidden="1" outlineLevel="1" thickBot="1" x14ac:dyDescent="0.3">
      <c r="B36" s="47"/>
      <c r="C36" s="18"/>
      <c r="D36" s="26"/>
      <c r="E36" s="21"/>
      <c r="F36" s="21"/>
      <c r="G36" s="28"/>
      <c r="H36" s="21"/>
      <c r="I36" s="21"/>
      <c r="J36" s="21"/>
      <c r="K36" s="23">
        <f>Tabel1[[#This Row],[1.  Reg
 Undervisning inkl. forberedelse               i alt]]+Tabel1[[#This Row],[2. Reg
Møder og andre opgaver
I alt'']]+Tabel1[[#This Row],[3.  Reg.
Andre funktioner - efter aftale
I alt]]</f>
        <v>0</v>
      </c>
      <c r="L36" s="23">
        <f>SUM(Tabel1[[#This Row],[Undervisning inkl. forberedelse, Aug - Okt]:[Undervisning inkl. forberedelse, Maj - Jul]])</f>
        <v>0</v>
      </c>
      <c r="M36" s="35">
        <v>0</v>
      </c>
      <c r="N36" s="35">
        <v>0</v>
      </c>
      <c r="O36" s="35">
        <v>0</v>
      </c>
      <c r="P36" s="35">
        <v>0</v>
      </c>
      <c r="Q36" s="23">
        <f>SUM(Tabel1[[#This Row],[Møder og andre opgaver
 Aug - Okt]:[Møder og andre opgaver
 Maj - Jul]])</f>
        <v>0</v>
      </c>
      <c r="R36" s="35">
        <v>0</v>
      </c>
      <c r="S36" s="35">
        <v>0</v>
      </c>
      <c r="T36" s="35">
        <v>0</v>
      </c>
      <c r="U36" s="35">
        <v>0</v>
      </c>
      <c r="V36" s="23">
        <f>SUM(Tabel1[[#This Row],[Andre funktioner efter aftale
Aug - Okt]:[Andre funktioner efter aftale
Maj - Jul]])</f>
        <v>0</v>
      </c>
      <c r="W36" s="35">
        <v>0</v>
      </c>
      <c r="X36" s="35">
        <v>0</v>
      </c>
      <c r="Y36" s="35">
        <v>0</v>
      </c>
      <c r="Z36" s="35">
        <v>0</v>
      </c>
      <c r="AA36" s="51">
        <f t="shared" si="0"/>
        <v>0</v>
      </c>
    </row>
    <row r="37" spans="2:68" ht="15.75" hidden="1" outlineLevel="1" x14ac:dyDescent="0.25">
      <c r="B37" s="47"/>
      <c r="C37" s="18"/>
      <c r="D37" s="26"/>
      <c r="E37" s="21"/>
      <c r="F37" s="21"/>
      <c r="G37" s="28"/>
      <c r="H37" s="21"/>
      <c r="I37" s="21"/>
      <c r="J37" s="21"/>
      <c r="K37" s="23">
        <f>Tabel1[[#This Row],[1.  Reg
 Undervisning inkl. forberedelse               i alt]]+Tabel1[[#This Row],[2. Reg
Møder og andre opgaver
I alt'']]+Tabel1[[#This Row],[3.  Reg.
Andre funktioner - efter aftale
I alt]]</f>
        <v>0</v>
      </c>
      <c r="L37" s="23">
        <f>SUM(Tabel1[[#This Row],[Undervisning inkl. forberedelse, Aug - Okt]:[Undervisning inkl. forberedelse, Maj - Jul]])</f>
        <v>0</v>
      </c>
      <c r="M37" s="35">
        <v>0</v>
      </c>
      <c r="N37" s="35">
        <v>0</v>
      </c>
      <c r="O37" s="35">
        <v>0</v>
      </c>
      <c r="P37" s="35">
        <v>0</v>
      </c>
      <c r="Q37" s="23">
        <f>SUM(Tabel1[[#This Row],[Møder og andre opgaver
 Aug - Okt]:[Møder og andre opgaver
 Maj - Jul]])</f>
        <v>0</v>
      </c>
      <c r="R37" s="35">
        <v>0</v>
      </c>
      <c r="S37" s="35">
        <v>0</v>
      </c>
      <c r="T37" s="35">
        <v>0</v>
      </c>
      <c r="U37" s="35">
        <v>0</v>
      </c>
      <c r="V37" s="23">
        <f>SUM(Tabel1[[#This Row],[Andre funktioner efter aftale
Aug - Okt]:[Andre funktioner efter aftale
Maj - Jul]])</f>
        <v>0</v>
      </c>
      <c r="W37" s="35">
        <v>0</v>
      </c>
      <c r="X37" s="35">
        <v>0</v>
      </c>
      <c r="Y37" s="35">
        <v>0</v>
      </c>
      <c r="Z37" s="35">
        <v>0</v>
      </c>
      <c r="AA37" s="51">
        <f t="shared" si="0"/>
        <v>0</v>
      </c>
    </row>
    <row r="38" spans="2:68" ht="15.75" collapsed="1" thickBot="1" x14ac:dyDescent="0.3"/>
    <row r="39" spans="2:68" ht="15.75" thickBot="1" x14ac:dyDescent="0.3">
      <c r="B39" s="40" t="s">
        <v>83</v>
      </c>
      <c r="C39" s="41"/>
      <c r="D39" s="42">
        <f>SUM(Tabel1[Ans. grad])</f>
        <v>8.3999999999999986</v>
      </c>
      <c r="E39" s="43">
        <f>SUM(Tabel1[Nettotimer  til rådighed])</f>
        <v>14176.931999999999</v>
      </c>
      <c r="F39" s="43">
        <f>SUM(Tabel1[Planlagt arbejdstid - samlet])</f>
        <v>0</v>
      </c>
      <c r="G39" s="43">
        <f>SUM(Tabel1[Udispo-neret 
tid])</f>
        <v>14176.931999999999</v>
      </c>
      <c r="H39" s="43">
        <f>SUM(Tabel1[1. Undervisning inkl. forberedelse 
I alt])</f>
        <v>0</v>
      </c>
      <c r="I39" s="43">
        <f>SUM(Tabel1[2. 
Møder og andre opgaver
I alt])</f>
        <v>0</v>
      </c>
      <c r="J39" s="43">
        <f>SUM(Tabel1[3. 
Andre funktioner - efter aftale
I alt])</f>
        <v>0</v>
      </c>
      <c r="K39" s="43">
        <f>SUM(Tabel1[Reg.        Timer i alt])</f>
        <v>350</v>
      </c>
      <c r="L39" s="43">
        <f>SUM(Tabel1[1.  Reg
 Undervisning inkl. forberedelse               i alt])</f>
        <v>350</v>
      </c>
      <c r="M39" s="57">
        <f>SUM(Tabel1[Undervisning inkl. forberedelse, Aug - Okt])</f>
        <v>350</v>
      </c>
      <c r="N39" s="57">
        <f>SUM(Tabel1[Undervisning inkl. forberedelse, Nov - Jan])</f>
        <v>0</v>
      </c>
      <c r="O39" s="57">
        <f>SUM(Tabel1[Undervisning inkl. forberedelse, Feb - Apr])</f>
        <v>0</v>
      </c>
      <c r="P39" s="57">
        <f>SUM(Tabel1[Undervisning inkl. forberedelse, Maj - Jul])</f>
        <v>0</v>
      </c>
      <c r="Q39" s="43">
        <f>SUM(Tabel1[2. Reg
Møder og andre opgaver
I alt''])</f>
        <v>0</v>
      </c>
      <c r="R39" s="57">
        <f>SUM(Tabel1[Møder og andre opgaver
 Aug - Okt])</f>
        <v>0</v>
      </c>
      <c r="S39" s="57">
        <f>SUM(Tabel1[Møder og andre opgaver Nov - Jan])</f>
        <v>0</v>
      </c>
      <c r="T39" s="57">
        <f>SUM(Tabel1[Møder og andre opgaver
 Feb - Apr])</f>
        <v>0</v>
      </c>
      <c r="U39" s="57">
        <f>SUM(Tabel1[Møder og andre opgaver
 Maj - Jul])</f>
        <v>0</v>
      </c>
      <c r="V39" s="43">
        <f>SUM(Tabel1[3.  Reg.
Andre funktioner - efter aftale
I alt])</f>
        <v>0</v>
      </c>
      <c r="W39" s="57">
        <f>SUM(Tabel1[Andre funktioner efter aftale
Aug - Okt])</f>
        <v>0</v>
      </c>
      <c r="X39" s="57">
        <f>SUM(Tabel1[Andre funktioner efter aftale
Nov - Jan])</f>
        <v>0</v>
      </c>
      <c r="Y39" s="57">
        <f>SUM(Tabel1[Andre funktioner efter aftale
Feb - Apr])</f>
        <v>0</v>
      </c>
      <c r="Z39" s="57">
        <f>SUM(Tabel1[Andre funktioner efter aftale
Maj - Jul])</f>
        <v>0</v>
      </c>
      <c r="AA39" s="44">
        <f>SUM(Tabel1[Planlagt arb-tid fratrukket registreret arbejdstid])</f>
        <v>-350</v>
      </c>
    </row>
    <row r="41" spans="2:68" x14ac:dyDescent="0.25">
      <c r="AU41" s="52"/>
      <c r="AV41" s="52"/>
    </row>
    <row r="42" spans="2:68" ht="72.75" customHeight="1" x14ac:dyDescent="0.25">
      <c r="B42" s="534" t="s">
        <v>107</v>
      </c>
      <c r="C42" s="534"/>
      <c r="D42" s="534"/>
      <c r="E42" s="534"/>
      <c r="F42" s="534"/>
      <c r="G42" s="534"/>
      <c r="AV42" s="52"/>
      <c r="AW42" s="52"/>
      <c r="AX42" s="52"/>
      <c r="AY42" s="52"/>
      <c r="AZ42" s="52"/>
      <c r="BA42" s="52"/>
      <c r="BB42" s="52"/>
      <c r="BC42" s="52"/>
      <c r="BD42" s="52"/>
      <c r="BE42" s="52"/>
      <c r="BF42" s="52"/>
      <c r="BG42" s="29"/>
      <c r="BH42" s="29"/>
      <c r="BI42" s="29"/>
      <c r="BJ42" s="29"/>
      <c r="BK42" s="29" t="e">
        <f>'Opgaver-timer - Samlet'!#REF!</f>
        <v>#REF!</v>
      </c>
      <c r="BL42" s="29"/>
      <c r="BM42" s="29"/>
      <c r="BN42" s="29"/>
      <c r="BO42" s="29"/>
      <c r="BP42" s="30" t="s">
        <v>82</v>
      </c>
    </row>
    <row r="43" spans="2:68" ht="73.5" customHeight="1" x14ac:dyDescent="0.25">
      <c r="B43" t="s">
        <v>106</v>
      </c>
      <c r="C43" s="68" t="s">
        <v>108</v>
      </c>
      <c r="D43" s="68" t="s">
        <v>109</v>
      </c>
      <c r="E43" s="68" t="s">
        <v>409</v>
      </c>
      <c r="F43" s="68" t="s">
        <v>410</v>
      </c>
      <c r="G43" s="68" t="s">
        <v>411</v>
      </c>
      <c r="AC43" t="s">
        <v>273</v>
      </c>
      <c r="AX43" s="64"/>
      <c r="AY43" s="64"/>
      <c r="AZ43" s="64"/>
      <c r="BA43" s="64"/>
      <c r="BB43" s="64"/>
      <c r="BC43" s="64"/>
      <c r="BD43" s="64"/>
      <c r="BE43" s="64"/>
      <c r="BF43" s="64"/>
      <c r="BG43" s="66"/>
      <c r="BH43" s="66"/>
      <c r="BI43" s="66"/>
      <c r="BJ43" s="66"/>
      <c r="BK43" s="64"/>
      <c r="BL43" s="66"/>
      <c r="BM43" s="66"/>
      <c r="BN43" s="66"/>
      <c r="BO43" s="66"/>
      <c r="BP43" s="67" t="s">
        <v>110</v>
      </c>
    </row>
    <row r="44" spans="2:68" ht="34.5" customHeight="1" x14ac:dyDescent="0.25">
      <c r="B44" s="65" t="s">
        <v>403</v>
      </c>
      <c r="C44" s="197">
        <f>D39</f>
        <v>8.3999999999999986</v>
      </c>
      <c r="AW44" s="54"/>
      <c r="AX44" s="54"/>
      <c r="AY44" s="54"/>
      <c r="AZ44" s="54"/>
      <c r="BA44" s="53"/>
      <c r="BB44" s="53"/>
      <c r="BC44" s="53"/>
      <c r="BD44" s="53"/>
      <c r="BE44" s="53"/>
      <c r="BF44" s="53"/>
      <c r="BG44" s="31"/>
      <c r="BH44" s="31"/>
      <c r="BI44" s="31"/>
      <c r="BJ44" s="31"/>
      <c r="BK44" s="31"/>
      <c r="BL44" s="31"/>
      <c r="BM44" s="31"/>
      <c r="BN44" s="31"/>
      <c r="BO44" s="31"/>
      <c r="BP44" s="32"/>
    </row>
    <row r="45" spans="2:68" ht="43.5" customHeight="1" x14ac:dyDescent="0.25">
      <c r="B45" s="65" t="s">
        <v>404</v>
      </c>
      <c r="C45" s="198">
        <f>E39</f>
        <v>14176.931999999999</v>
      </c>
      <c r="AW45" s="54"/>
      <c r="AX45" s="54"/>
      <c r="AY45" s="54"/>
      <c r="AZ45" s="54"/>
      <c r="BA45" s="53"/>
      <c r="BB45" s="53"/>
      <c r="BC45" s="53"/>
      <c r="BD45" s="53"/>
      <c r="BE45" s="53"/>
      <c r="BF45" s="53"/>
      <c r="BG45" s="31"/>
      <c r="BH45" s="31"/>
      <c r="BI45" s="31"/>
      <c r="BJ45" s="31"/>
      <c r="BK45" s="31"/>
      <c r="BL45" s="31"/>
      <c r="BM45" s="31"/>
      <c r="BN45" s="31"/>
      <c r="BO45" s="31"/>
      <c r="BP45" s="32"/>
    </row>
    <row r="46" spans="2:68" ht="34.5" customHeight="1" x14ac:dyDescent="0.25">
      <c r="B46" s="65" t="s">
        <v>405</v>
      </c>
      <c r="C46" s="198">
        <f>F39</f>
        <v>0</v>
      </c>
      <c r="O46" s="64"/>
      <c r="AW46" s="54"/>
      <c r="AX46" s="54"/>
      <c r="AY46" s="54"/>
      <c r="AZ46" s="54"/>
      <c r="BA46" s="53"/>
      <c r="BB46" s="53"/>
      <c r="BC46" s="53"/>
      <c r="BD46" s="53"/>
      <c r="BE46" s="53"/>
      <c r="BF46" s="53"/>
      <c r="BG46" s="31"/>
      <c r="BH46" s="31"/>
      <c r="BI46" s="31"/>
      <c r="BJ46" s="31"/>
      <c r="BK46" s="31"/>
      <c r="BL46" s="31"/>
      <c r="BM46" s="31"/>
      <c r="BN46" s="31"/>
      <c r="BO46" s="31"/>
      <c r="BP46" s="32"/>
    </row>
    <row r="47" spans="2:68" ht="34.5" customHeight="1" x14ac:dyDescent="0.25">
      <c r="B47" s="65" t="s">
        <v>406</v>
      </c>
      <c r="C47" s="198">
        <f>G39</f>
        <v>14176.931999999999</v>
      </c>
      <c r="AW47" s="54"/>
      <c r="AX47" s="54"/>
      <c r="AY47" s="54"/>
      <c r="AZ47" s="54"/>
      <c r="BA47" s="53"/>
      <c r="BB47" s="53"/>
      <c r="BC47" s="53"/>
      <c r="BD47" s="53"/>
      <c r="BE47" s="53"/>
      <c r="BF47" s="53"/>
      <c r="BG47" s="31"/>
      <c r="BH47" s="31"/>
      <c r="BI47" s="31"/>
      <c r="BJ47" s="31"/>
      <c r="BK47" s="31"/>
      <c r="BL47" s="31"/>
      <c r="BM47" s="31"/>
      <c r="BN47" s="31"/>
      <c r="BO47" s="31"/>
      <c r="BP47" s="32"/>
    </row>
    <row r="48" spans="2:68" ht="49.5" customHeight="1" x14ac:dyDescent="0.25">
      <c r="B48" s="65" t="s">
        <v>407</v>
      </c>
      <c r="C48" s="198"/>
      <c r="D48">
        <v>0</v>
      </c>
      <c r="E48">
        <v>0</v>
      </c>
      <c r="F48">
        <v>0</v>
      </c>
      <c r="G48">
        <v>0</v>
      </c>
      <c r="AW48" s="54"/>
      <c r="AX48" s="54"/>
      <c r="AY48" s="54"/>
      <c r="AZ48" s="54"/>
      <c r="BA48" s="53"/>
      <c r="BB48" s="53"/>
      <c r="BC48" s="53"/>
      <c r="BD48" s="53"/>
      <c r="BE48" s="53"/>
      <c r="BF48" s="53"/>
      <c r="BG48" s="31"/>
      <c r="BH48" s="31"/>
      <c r="BI48" s="31"/>
      <c r="BJ48" s="31"/>
      <c r="BK48" s="31"/>
      <c r="BL48" s="31"/>
      <c r="BM48" s="31"/>
      <c r="BN48" s="31"/>
      <c r="BO48" s="31"/>
      <c r="BP48" s="32"/>
    </row>
    <row r="49" spans="2:68" ht="48.75" customHeight="1" x14ac:dyDescent="0.3">
      <c r="B49" s="65" t="s">
        <v>408</v>
      </c>
      <c r="C49" s="198"/>
      <c r="D49">
        <v>0</v>
      </c>
      <c r="E49">
        <v>0</v>
      </c>
      <c r="F49">
        <v>0</v>
      </c>
      <c r="G49">
        <v>0</v>
      </c>
      <c r="AW49" s="55"/>
      <c r="AX49" s="55"/>
      <c r="AY49" s="55"/>
      <c r="AZ49" s="55"/>
      <c r="BA49" s="55"/>
      <c r="BB49" s="55"/>
      <c r="BC49" s="55"/>
      <c r="BD49" s="55"/>
      <c r="BE49" s="55"/>
      <c r="BF49" s="55"/>
      <c r="BG49" s="33"/>
      <c r="BH49" s="33"/>
      <c r="BI49" s="33"/>
      <c r="BJ49" s="33"/>
      <c r="BK49" s="33"/>
      <c r="BL49" s="33"/>
      <c r="BM49" s="33"/>
      <c r="BN49" s="33"/>
      <c r="BO49" s="33"/>
      <c r="BP49" s="34"/>
    </row>
    <row r="50" spans="2:68" x14ac:dyDescent="0.25">
      <c r="B50" s="65"/>
    </row>
  </sheetData>
  <sheetProtection autoFilter="0"/>
  <mergeCells count="2">
    <mergeCell ref="B2:V3"/>
    <mergeCell ref="B42:G42"/>
  </mergeCells>
  <phoneticPr fontId="17" type="noConversion"/>
  <conditionalFormatting sqref="G5:G15">
    <cfRule type="cellIs" dxfId="34" priority="8" operator="lessThan">
      <formula>0</formula>
    </cfRule>
  </conditionalFormatting>
  <conditionalFormatting sqref="G16:G37">
    <cfRule type="cellIs" dxfId="33" priority="7" operator="lessThan">
      <formula>0</formula>
    </cfRule>
  </conditionalFormatting>
  <hyperlinks>
    <hyperlink ref="C5" location="'Opg-M1'!A1" display="'Opg-M1'!A1" xr:uid="{732CC498-4F60-4644-80F9-F9FF60424C81}"/>
    <hyperlink ref="C6" location="'Opg-M2'!A1" display="'Opg-M2'!A1" xr:uid="{B8FD7EC9-FCD0-44EC-AE32-C80F82F22EA5}"/>
    <hyperlink ref="C7" location="'Opg-M3'!A1" display="'Opg-M3'!A1" xr:uid="{741AA1D4-5402-43B8-9C85-7059EB517D52}"/>
    <hyperlink ref="C8" location="'Opg-M4'!A1" display="'Opg-M4'!A1" xr:uid="{EA3D5B15-07F2-4692-AA6F-184455E773DD}"/>
    <hyperlink ref="C9" location="'Opg-M5'!A1" display="'Opg-M5'!A1" xr:uid="{F7CB18EA-0718-46A7-90FF-2DBB5E7C25D0}"/>
    <hyperlink ref="C10" location="'Opg-M6'!A1" display="'Opg-M6'!A1" xr:uid="{34BB6BC3-EF28-4BF0-8B89-F5C839DEAEFA}"/>
    <hyperlink ref="C11" location="'Opg-M7'!A1" display="'Opg-M7'!A1" xr:uid="{E03C2FEC-76E9-4341-9FCC-7C616BD64971}"/>
    <hyperlink ref="C12" location="'Opg-M8'!A1" display="'Opg-M8'!A1" xr:uid="{06764A24-4A34-4762-8A21-4AAF6422497A}"/>
    <hyperlink ref="C13" location="'Opg-M9'!A1" display="'Opg-M9'!A1" xr:uid="{059E7368-4E65-429D-AC48-FC2AA23491F9}"/>
    <hyperlink ref="C14" location="'Opg-M10'!A1" display="'Opg-M10'!A1" xr:uid="{2689E98C-EDD4-41CA-9284-27EAC978680F}"/>
  </hyperlinks>
  <pageMargins left="0.7" right="0.7" top="0.75" bottom="0.75" header="0.3" footer="0.3"/>
  <pageSetup paperSize="9" scale="23" fitToHeight="0" orientation="landscape" r:id="rId1"/>
  <legacy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C51DA-6BA4-441E-954E-3A3E8743EF92}">
  <sheetPr>
    <tabColor theme="3" tint="0.59999389629810485"/>
    <pageSetUpPr fitToPage="1"/>
  </sheetPr>
  <dimension ref="A1:AL154"/>
  <sheetViews>
    <sheetView topLeftCell="A25" zoomScale="94" zoomScaleNormal="94" workbookViewId="0">
      <selection activeCell="E34" sqref="E34"/>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4.85546875" style="72" hidden="1"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392</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v>215</v>
      </c>
      <c r="O7" s="91">
        <f>NETWORKDAYS(H7,I7,0)*(7.37*J7)-(7.37*J7*L7)-(7.37*K7*J7)</f>
        <v>1687.73</v>
      </c>
      <c r="P7" s="371">
        <f>O7/M7</f>
        <v>7.37</v>
      </c>
      <c r="Q7" s="372">
        <f>O7/N7</f>
        <v>7.8499069767441858</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215</v>
      </c>
      <c r="O11" s="195">
        <f>SUM(O7:O10)</f>
        <v>1687.73</v>
      </c>
      <c r="P11" s="373">
        <f t="shared" si="0"/>
        <v>7.37</v>
      </c>
      <c r="Q11" s="373">
        <f t="shared" si="1"/>
        <v>7.8499069767441858</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389</v>
      </c>
      <c r="F25" s="437" t="s">
        <v>374</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536"/>
      <c r="N45" s="536"/>
      <c r="O45" s="536"/>
      <c r="P45" s="537"/>
      <c r="Q45" s="15"/>
      <c r="R45" s="77"/>
    </row>
    <row r="46" spans="1:20" ht="24" customHeight="1" x14ac:dyDescent="0.25">
      <c r="A46" s="77"/>
      <c r="B46" s="15"/>
      <c r="C46" s="425"/>
      <c r="D46" s="16"/>
      <c r="E46" s="430"/>
      <c r="F46" s="431"/>
      <c r="G46" s="431"/>
      <c r="H46" s="431"/>
      <c r="I46" s="431"/>
      <c r="J46" s="204">
        <v>0</v>
      </c>
      <c r="K46" s="12">
        <v>0</v>
      </c>
      <c r="L46" s="206">
        <f t="shared" ref="L46:L56" si="9">K46</f>
        <v>0</v>
      </c>
      <c r="M46" s="536"/>
      <c r="N46" s="536"/>
      <c r="O46" s="536"/>
      <c r="P46" s="537"/>
      <c r="Q46" s="15"/>
      <c r="R46" s="77"/>
      <c r="T46" s="70"/>
    </row>
    <row r="47" spans="1:20" ht="15.75" customHeight="1" x14ac:dyDescent="0.25">
      <c r="A47" s="77"/>
      <c r="B47" s="15"/>
      <c r="C47" s="425"/>
      <c r="D47" s="16"/>
      <c r="E47" s="430"/>
      <c r="F47" s="431"/>
      <c r="G47" s="431"/>
      <c r="H47" s="431"/>
      <c r="I47" s="450"/>
      <c r="J47" s="204">
        <v>0</v>
      </c>
      <c r="K47" s="12">
        <v>0</v>
      </c>
      <c r="L47" s="206">
        <f t="shared" si="9"/>
        <v>0</v>
      </c>
      <c r="M47" s="536"/>
      <c r="N47" s="536"/>
      <c r="O47" s="536"/>
      <c r="P47" s="537"/>
      <c r="Q47" s="15"/>
      <c r="R47" s="77"/>
    </row>
    <row r="48" spans="1:20" x14ac:dyDescent="0.25">
      <c r="A48" s="77"/>
      <c r="B48" s="15"/>
      <c r="C48" s="425"/>
      <c r="D48" s="17"/>
      <c r="E48" s="430"/>
      <c r="F48" s="431"/>
      <c r="G48" s="431"/>
      <c r="H48" s="431"/>
      <c r="I48" s="431"/>
      <c r="J48" s="204">
        <v>0</v>
      </c>
      <c r="K48" s="12">
        <v>0</v>
      </c>
      <c r="L48" s="206">
        <f t="shared" si="9"/>
        <v>0</v>
      </c>
      <c r="M48" s="536"/>
      <c r="N48" s="536"/>
      <c r="O48" s="536"/>
      <c r="P48" s="537"/>
      <c r="Q48" s="15"/>
      <c r="R48" s="77"/>
    </row>
    <row r="49" spans="1:18" x14ac:dyDescent="0.25">
      <c r="A49" s="77"/>
      <c r="B49" s="15"/>
      <c r="C49" s="425"/>
      <c r="D49" s="16"/>
      <c r="E49" s="430"/>
      <c r="F49" s="431"/>
      <c r="G49" s="431"/>
      <c r="H49" s="431"/>
      <c r="I49" s="431"/>
      <c r="J49" s="204">
        <v>0</v>
      </c>
      <c r="K49" s="12">
        <v>0</v>
      </c>
      <c r="L49" s="206">
        <f t="shared" si="9"/>
        <v>0</v>
      </c>
      <c r="M49" s="536"/>
      <c r="N49" s="536"/>
      <c r="O49" s="536"/>
      <c r="P49" s="537"/>
      <c r="Q49" s="15"/>
      <c r="R49" s="77"/>
    </row>
    <row r="50" spans="1:18" x14ac:dyDescent="0.25">
      <c r="A50" s="77"/>
      <c r="B50" s="15"/>
      <c r="C50" s="425"/>
      <c r="D50" s="16"/>
      <c r="E50" s="223"/>
      <c r="F50" s="205"/>
      <c r="G50" s="205"/>
      <c r="H50" s="205"/>
      <c r="I50" s="205"/>
      <c r="J50" s="204">
        <v>0</v>
      </c>
      <c r="K50" s="12">
        <v>0</v>
      </c>
      <c r="L50" s="206">
        <f t="shared" si="9"/>
        <v>0</v>
      </c>
      <c r="M50" s="536"/>
      <c r="N50" s="536"/>
      <c r="O50" s="536"/>
      <c r="P50" s="537"/>
      <c r="Q50" s="15"/>
      <c r="R50" s="77"/>
    </row>
    <row r="51" spans="1:18" ht="39.6" customHeight="1" x14ac:dyDescent="0.25">
      <c r="A51" s="77"/>
      <c r="B51" s="15"/>
      <c r="C51" s="425"/>
      <c r="D51" s="16"/>
      <c r="E51" s="430"/>
      <c r="F51" s="540"/>
      <c r="G51" s="540"/>
      <c r="H51" s="540"/>
      <c r="I51" s="542"/>
      <c r="J51" s="204">
        <v>0</v>
      </c>
      <c r="K51" s="12">
        <v>0</v>
      </c>
      <c r="L51" s="206">
        <f t="shared" si="9"/>
        <v>0</v>
      </c>
      <c r="M51" s="536"/>
      <c r="N51" s="536"/>
      <c r="O51" s="536"/>
      <c r="P51" s="537"/>
      <c r="Q51" s="15"/>
      <c r="R51" s="77"/>
    </row>
    <row r="52" spans="1:18" ht="32.450000000000003" customHeight="1" x14ac:dyDescent="0.25">
      <c r="A52" s="77"/>
      <c r="B52" s="15"/>
      <c r="C52" s="425"/>
      <c r="D52" s="16"/>
      <c r="E52" s="538"/>
      <c r="F52" s="540"/>
      <c r="G52" s="540"/>
      <c r="H52" s="540"/>
      <c r="I52" s="542"/>
      <c r="J52" s="204">
        <v>0</v>
      </c>
      <c r="K52" s="12">
        <v>0</v>
      </c>
      <c r="L52" s="206">
        <f t="shared" si="9"/>
        <v>0</v>
      </c>
      <c r="M52" s="539"/>
      <c r="N52" s="540"/>
      <c r="O52" s="540"/>
      <c r="P52" s="541"/>
      <c r="Q52" s="15"/>
      <c r="R52" s="77"/>
    </row>
    <row r="53" spans="1:18" ht="28.5" customHeight="1" x14ac:dyDescent="0.25">
      <c r="A53" s="77"/>
      <c r="B53" s="15"/>
      <c r="C53" s="425"/>
      <c r="D53" s="16"/>
      <c r="E53" s="538"/>
      <c r="F53" s="445"/>
      <c r="G53" s="445"/>
      <c r="H53" s="445"/>
      <c r="I53" s="445"/>
      <c r="J53" s="204">
        <v>0</v>
      </c>
      <c r="K53" s="12">
        <v>0</v>
      </c>
      <c r="L53" s="206">
        <f t="shared" ref="L53:L55" si="10">K53</f>
        <v>0</v>
      </c>
      <c r="M53" s="536"/>
      <c r="N53" s="536"/>
      <c r="O53" s="536"/>
      <c r="P53" s="537"/>
      <c r="Q53" s="15"/>
      <c r="R53" s="77"/>
    </row>
    <row r="54" spans="1:18" x14ac:dyDescent="0.25">
      <c r="A54" s="77"/>
      <c r="B54" s="15"/>
      <c r="C54" s="425"/>
      <c r="D54" s="16"/>
      <c r="E54" s="376"/>
      <c r="F54" s="374"/>
      <c r="G54" s="374"/>
      <c r="H54" s="374"/>
      <c r="I54" s="374"/>
      <c r="J54" s="204">
        <v>0</v>
      </c>
      <c r="K54" s="12">
        <v>0</v>
      </c>
      <c r="L54" s="206">
        <f t="shared" si="10"/>
        <v>0</v>
      </c>
      <c r="M54" s="536"/>
      <c r="N54" s="536"/>
      <c r="O54" s="536"/>
      <c r="P54" s="537"/>
      <c r="Q54" s="15"/>
      <c r="R54" s="77"/>
    </row>
    <row r="55" spans="1:18" x14ac:dyDescent="0.25">
      <c r="A55" s="77"/>
      <c r="B55" s="15"/>
      <c r="C55" s="425"/>
      <c r="D55" s="16"/>
      <c r="E55" s="376"/>
      <c r="F55" s="374"/>
      <c r="G55" s="374"/>
      <c r="H55" s="374"/>
      <c r="I55" s="374"/>
      <c r="J55" s="204">
        <v>0</v>
      </c>
      <c r="K55" s="12">
        <v>0</v>
      </c>
      <c r="L55" s="206">
        <f t="shared" si="10"/>
        <v>0</v>
      </c>
      <c r="M55" s="536"/>
      <c r="N55" s="536"/>
      <c r="O55" s="536"/>
      <c r="P55" s="537"/>
      <c r="Q55" s="15"/>
      <c r="R55" s="77"/>
    </row>
    <row r="56" spans="1:18" ht="18" customHeight="1" x14ac:dyDescent="0.25">
      <c r="A56" s="77"/>
      <c r="B56" s="15"/>
      <c r="C56" s="425"/>
      <c r="D56" s="16"/>
      <c r="E56" s="538"/>
      <c r="F56" s="445"/>
      <c r="G56" s="445"/>
      <c r="H56" s="445"/>
      <c r="I56" s="445"/>
      <c r="J56" s="204">
        <v>0</v>
      </c>
      <c r="K56" s="12">
        <v>0</v>
      </c>
      <c r="L56" s="206">
        <f t="shared" si="9"/>
        <v>0</v>
      </c>
      <c r="M56" s="536"/>
      <c r="N56" s="536"/>
      <c r="O56" s="536"/>
      <c r="P56" s="537"/>
      <c r="Q56" s="15"/>
      <c r="R56" s="77"/>
    </row>
    <row r="57" spans="1:18" ht="18" customHeight="1" thickBot="1" x14ac:dyDescent="0.3">
      <c r="A57" s="77"/>
      <c r="B57" s="15"/>
      <c r="C57" s="426"/>
      <c r="D57" s="16"/>
      <c r="E57" s="446"/>
      <c r="F57" s="447"/>
      <c r="G57" s="447"/>
      <c r="H57" s="447"/>
      <c r="I57" s="447"/>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539"/>
      <c r="N62" s="543"/>
      <c r="O62" s="543"/>
      <c r="P62" s="544"/>
      <c r="Q62" s="15"/>
      <c r="R62" s="77"/>
    </row>
    <row r="63" spans="1:18" x14ac:dyDescent="0.25">
      <c r="A63" s="77"/>
      <c r="B63" s="15"/>
      <c r="C63" s="461"/>
      <c r="D63" s="14"/>
      <c r="E63" s="451"/>
      <c r="F63" s="452"/>
      <c r="G63" s="452"/>
      <c r="H63" s="452"/>
      <c r="I63" s="453"/>
      <c r="J63" s="208">
        <v>0</v>
      </c>
      <c r="K63" s="12">
        <v>0</v>
      </c>
      <c r="L63" s="209">
        <f t="shared" ref="L63" si="12">K63</f>
        <v>0</v>
      </c>
      <c r="M63" s="539"/>
      <c r="N63" s="543"/>
      <c r="O63" s="543"/>
      <c r="P63" s="544"/>
      <c r="Q63" s="15"/>
      <c r="R63" s="77"/>
    </row>
    <row r="64" spans="1:18" x14ac:dyDescent="0.25">
      <c r="A64" s="77"/>
      <c r="B64" s="15"/>
      <c r="C64" s="461"/>
      <c r="D64" s="14"/>
      <c r="E64" s="451"/>
      <c r="F64" s="452"/>
      <c r="G64" s="452"/>
      <c r="H64" s="452"/>
      <c r="I64" s="453"/>
      <c r="J64" s="208">
        <v>0</v>
      </c>
      <c r="K64" s="12">
        <v>0</v>
      </c>
      <c r="L64" s="209">
        <f t="shared" ref="L64" si="13">K64</f>
        <v>0</v>
      </c>
      <c r="M64" s="539"/>
      <c r="N64" s="543"/>
      <c r="O64" s="543"/>
      <c r="P64" s="544"/>
      <c r="Q64" s="15"/>
      <c r="R64" s="77"/>
    </row>
    <row r="65" spans="1:18" x14ac:dyDescent="0.25">
      <c r="A65" s="77"/>
      <c r="B65" s="15"/>
      <c r="C65" s="461"/>
      <c r="D65" s="14"/>
      <c r="E65" s="451"/>
      <c r="F65" s="452"/>
      <c r="G65" s="452"/>
      <c r="H65" s="452"/>
      <c r="I65" s="453"/>
      <c r="J65" s="208">
        <v>0</v>
      </c>
      <c r="K65" s="12">
        <v>0</v>
      </c>
      <c r="L65" s="209">
        <f t="shared" si="11"/>
        <v>0</v>
      </c>
      <c r="M65" s="539"/>
      <c r="N65" s="543" t="s">
        <v>142</v>
      </c>
      <c r="O65" s="543"/>
      <c r="P65" s="544"/>
      <c r="Q65" s="15"/>
      <c r="R65" s="77"/>
    </row>
    <row r="66" spans="1:18" x14ac:dyDescent="0.25">
      <c r="A66" s="77"/>
      <c r="B66" s="15"/>
      <c r="C66" s="461"/>
      <c r="D66" s="14"/>
      <c r="E66" s="451"/>
      <c r="F66" s="452"/>
      <c r="G66" s="452"/>
      <c r="H66" s="452"/>
      <c r="I66" s="453"/>
      <c r="J66" s="208">
        <v>0</v>
      </c>
      <c r="K66" s="12">
        <v>0</v>
      </c>
      <c r="L66" s="209">
        <f t="shared" si="11"/>
        <v>0</v>
      </c>
      <c r="M66" s="539"/>
      <c r="N66" s="543"/>
      <c r="O66" s="543"/>
      <c r="P66" s="544"/>
      <c r="Q66" s="15"/>
      <c r="R66" s="77"/>
    </row>
    <row r="67" spans="1:18" x14ac:dyDescent="0.25">
      <c r="A67" s="77"/>
      <c r="B67" s="15"/>
      <c r="C67" s="461"/>
      <c r="D67" s="14"/>
      <c r="E67" s="451" t="s">
        <v>52</v>
      </c>
      <c r="F67" s="452"/>
      <c r="G67" s="452"/>
      <c r="H67" s="452"/>
      <c r="I67" s="453"/>
      <c r="J67" s="208">
        <v>0</v>
      </c>
      <c r="K67" s="12">
        <v>0</v>
      </c>
      <c r="L67" s="209">
        <f t="shared" si="11"/>
        <v>0</v>
      </c>
      <c r="M67" s="539"/>
      <c r="N67" s="543"/>
      <c r="O67" s="543"/>
      <c r="P67" s="544"/>
      <c r="Q67" s="15"/>
      <c r="R67" s="77"/>
    </row>
    <row r="68" spans="1:18" x14ac:dyDescent="0.25">
      <c r="A68" s="77"/>
      <c r="B68" s="15"/>
      <c r="C68" s="461"/>
      <c r="D68" s="14"/>
      <c r="E68" s="466" t="s">
        <v>390</v>
      </c>
      <c r="F68" s="467"/>
      <c r="G68" s="467"/>
      <c r="H68" s="467"/>
      <c r="I68" s="468"/>
      <c r="J68" s="207">
        <v>0</v>
      </c>
      <c r="K68" s="176">
        <v>0</v>
      </c>
      <c r="L68" s="209">
        <f t="shared" si="11"/>
        <v>0</v>
      </c>
      <c r="M68" s="539"/>
      <c r="N68" s="543"/>
      <c r="O68" s="543"/>
      <c r="P68" s="544"/>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4">L77</f>
        <v>0</v>
      </c>
      <c r="N77" s="180"/>
      <c r="O77" s="181"/>
      <c r="P77" s="181"/>
      <c r="Q77" s="182"/>
    </row>
    <row r="78" spans="1:18" hidden="1" x14ac:dyDescent="0.25">
      <c r="B78" s="56"/>
      <c r="C78" s="128"/>
      <c r="D78" s="128"/>
      <c r="E78" s="132" t="s">
        <v>29</v>
      </c>
      <c r="F78" s="464"/>
      <c r="G78" s="464"/>
      <c r="H78" s="464"/>
      <c r="I78" s="464"/>
      <c r="J78" s="464"/>
      <c r="K78" s="465"/>
      <c r="L78" s="130"/>
      <c r="M78" s="131">
        <f t="shared" si="14"/>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4"/>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5">L86</f>
        <v>0</v>
      </c>
      <c r="N86" s="180"/>
      <c r="O86" s="181"/>
      <c r="P86" s="181"/>
      <c r="Q86" s="182"/>
    </row>
    <row r="87" spans="2:17" hidden="1" x14ac:dyDescent="0.25">
      <c r="B87" s="56"/>
      <c r="C87" s="128"/>
      <c r="D87" s="128"/>
      <c r="E87" s="141" t="s">
        <v>34</v>
      </c>
      <c r="F87" s="464"/>
      <c r="G87" s="464"/>
      <c r="H87" s="464"/>
      <c r="I87" s="464"/>
      <c r="J87" s="464"/>
      <c r="K87" s="465"/>
      <c r="L87" s="133"/>
      <c r="M87" s="131">
        <f t="shared" si="15"/>
        <v>0</v>
      </c>
      <c r="N87" s="180"/>
      <c r="O87" s="181"/>
      <c r="P87" s="181"/>
      <c r="Q87" s="182"/>
    </row>
    <row r="88" spans="2:17" hidden="1" x14ac:dyDescent="0.25">
      <c r="B88" s="56"/>
      <c r="C88" s="128"/>
      <c r="D88" s="128"/>
      <c r="E88" s="141" t="s">
        <v>35</v>
      </c>
      <c r="F88" s="464"/>
      <c r="G88" s="464"/>
      <c r="H88" s="464"/>
      <c r="I88" s="464"/>
      <c r="J88" s="464"/>
      <c r="K88" s="465"/>
      <c r="L88" s="133"/>
      <c r="M88" s="131">
        <f t="shared" si="15"/>
        <v>0</v>
      </c>
      <c r="N88" s="180"/>
      <c r="O88" s="181"/>
      <c r="P88" s="181"/>
      <c r="Q88" s="182"/>
    </row>
    <row r="89" spans="2:17" hidden="1" x14ac:dyDescent="0.25">
      <c r="B89" s="56"/>
      <c r="C89" s="128"/>
      <c r="D89" s="128"/>
      <c r="E89" s="141" t="s">
        <v>36</v>
      </c>
      <c r="F89" s="465"/>
      <c r="G89" s="476"/>
      <c r="H89" s="476"/>
      <c r="I89" s="476"/>
      <c r="J89" s="476"/>
      <c r="K89" s="477"/>
      <c r="L89" s="133"/>
      <c r="M89" s="131">
        <f t="shared" si="15"/>
        <v>0</v>
      </c>
      <c r="N89" s="180"/>
      <c r="O89" s="181"/>
      <c r="P89" s="181"/>
      <c r="Q89" s="182"/>
    </row>
    <row r="90" spans="2:17" hidden="1" x14ac:dyDescent="0.25">
      <c r="B90" s="56"/>
      <c r="C90" s="128"/>
      <c r="D90" s="128"/>
      <c r="E90" s="141" t="s">
        <v>37</v>
      </c>
      <c r="F90" s="464"/>
      <c r="G90" s="464"/>
      <c r="H90" s="464"/>
      <c r="I90" s="464"/>
      <c r="J90" s="464"/>
      <c r="K90" s="465"/>
      <c r="L90" s="130"/>
      <c r="M90" s="131">
        <f t="shared" si="15"/>
        <v>0</v>
      </c>
      <c r="N90" s="180"/>
      <c r="O90" s="181"/>
      <c r="P90" s="181"/>
      <c r="Q90" s="182"/>
    </row>
    <row r="91" spans="2:17" hidden="1" x14ac:dyDescent="0.25">
      <c r="B91" s="178"/>
      <c r="C91" s="128"/>
      <c r="D91" s="128"/>
      <c r="E91" s="141" t="s">
        <v>27</v>
      </c>
      <c r="F91" s="464"/>
      <c r="G91" s="464"/>
      <c r="H91" s="464"/>
      <c r="I91" s="464"/>
      <c r="J91" s="464"/>
      <c r="K91" s="465"/>
      <c r="L91" s="130"/>
      <c r="M91" s="131">
        <f t="shared" si="15"/>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6">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6"/>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6"/>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6"/>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6"/>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6"/>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6"/>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6"/>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6"/>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6"/>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6"/>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7">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7"/>
        <v>0</v>
      </c>
      <c r="N114" s="180"/>
      <c r="O114" s="181"/>
      <c r="P114" s="181"/>
      <c r="Q114" s="182"/>
    </row>
    <row r="115" spans="2:17" hidden="1" x14ac:dyDescent="0.25">
      <c r="B115" s="56"/>
      <c r="C115" s="157"/>
      <c r="D115" s="157"/>
      <c r="E115" s="136"/>
      <c r="F115" s="464"/>
      <c r="G115" s="464"/>
      <c r="H115" s="464"/>
      <c r="I115" s="464"/>
      <c r="J115" s="464"/>
      <c r="K115" s="465"/>
      <c r="L115" s="130"/>
      <c r="M115" s="131">
        <f t="shared" si="17"/>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7"/>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8">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8"/>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8"/>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8"/>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9">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9"/>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9"/>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9"/>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9"/>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9"/>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9"/>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3">
    <mergeCell ref="C17:C21"/>
    <mergeCell ref="L17:P17"/>
    <mergeCell ref="E18:J18"/>
    <mergeCell ref="L18:P18"/>
    <mergeCell ref="E19:J19"/>
    <mergeCell ref="L19:P19"/>
    <mergeCell ref="E20:J20"/>
    <mergeCell ref="F28:G28"/>
    <mergeCell ref="F29:G29"/>
    <mergeCell ref="L20:P20"/>
    <mergeCell ref="F134:K134"/>
    <mergeCell ref="F135:K135"/>
    <mergeCell ref="F136:K136"/>
    <mergeCell ref="F137:K137"/>
    <mergeCell ref="F128:K128"/>
    <mergeCell ref="F129:K129"/>
    <mergeCell ref="F130:K130"/>
    <mergeCell ref="F131:K131"/>
    <mergeCell ref="F132:K132"/>
    <mergeCell ref="F133:K133"/>
    <mergeCell ref="F115:K115"/>
    <mergeCell ref="F116:K116"/>
    <mergeCell ref="C120:C124"/>
    <mergeCell ref="F120:K120"/>
    <mergeCell ref="F121:K121"/>
    <mergeCell ref="F122:K122"/>
    <mergeCell ref="F123:K123"/>
    <mergeCell ref="F124:K124"/>
    <mergeCell ref="F88:K88"/>
    <mergeCell ref="F89:K89"/>
    <mergeCell ref="F90:K90"/>
    <mergeCell ref="F91:K91"/>
    <mergeCell ref="B111:B114"/>
    <mergeCell ref="F111:K111"/>
    <mergeCell ref="F112:K112"/>
    <mergeCell ref="F113:K113"/>
    <mergeCell ref="F114:K114"/>
    <mergeCell ref="F79:K79"/>
    <mergeCell ref="F80:K80"/>
    <mergeCell ref="F84:K84"/>
    <mergeCell ref="F85:K85"/>
    <mergeCell ref="F86:K86"/>
    <mergeCell ref="F87:K87"/>
    <mergeCell ref="F75:K75"/>
    <mergeCell ref="F76:K76"/>
    <mergeCell ref="F77:K77"/>
    <mergeCell ref="F78:K78"/>
    <mergeCell ref="E65:I65"/>
    <mergeCell ref="E66:I66"/>
    <mergeCell ref="E67:I67"/>
    <mergeCell ref="E68:I68"/>
    <mergeCell ref="M68:P68"/>
    <mergeCell ref="M66:P66"/>
    <mergeCell ref="M67:P67"/>
    <mergeCell ref="M69:P69"/>
    <mergeCell ref="B70:Q70"/>
    <mergeCell ref="C61:C69"/>
    <mergeCell ref="E62:I62"/>
    <mergeCell ref="M62:P62"/>
    <mergeCell ref="E63:I63"/>
    <mergeCell ref="M63:P63"/>
    <mergeCell ref="E64:I64"/>
    <mergeCell ref="M64:P64"/>
    <mergeCell ref="M65:P65"/>
    <mergeCell ref="B60:Q60"/>
    <mergeCell ref="M48:P48"/>
    <mergeCell ref="E49:I49"/>
    <mergeCell ref="M49:P49"/>
    <mergeCell ref="M50:P50"/>
    <mergeCell ref="M51:P51"/>
    <mergeCell ref="M53:P53"/>
    <mergeCell ref="E56:I56"/>
    <mergeCell ref="M56:P56"/>
    <mergeCell ref="E57:I57"/>
    <mergeCell ref="M57:P57"/>
    <mergeCell ref="B58:Q58"/>
    <mergeCell ref="M52:P52"/>
    <mergeCell ref="E51:I51"/>
    <mergeCell ref="E52:I52"/>
    <mergeCell ref="E53:I53"/>
    <mergeCell ref="D1:E1"/>
    <mergeCell ref="D2:E2"/>
    <mergeCell ref="C5:E5"/>
    <mergeCell ref="F5:H5"/>
    <mergeCell ref="C9:D9"/>
    <mergeCell ref="L40:P40"/>
    <mergeCell ref="C44:C57"/>
    <mergeCell ref="M44:P44"/>
    <mergeCell ref="E45:I45"/>
    <mergeCell ref="M45:P45"/>
    <mergeCell ref="E46:I46"/>
    <mergeCell ref="M46:P46"/>
    <mergeCell ref="E47:I47"/>
    <mergeCell ref="M47:P47"/>
    <mergeCell ref="E48:I48"/>
    <mergeCell ref="E40:J40"/>
    <mergeCell ref="C25:C40"/>
    <mergeCell ref="F25:G25"/>
    <mergeCell ref="F35:G35"/>
    <mergeCell ref="F39:G39"/>
    <mergeCell ref="B15:Q15"/>
    <mergeCell ref="L26:P26"/>
    <mergeCell ref="L27:P27"/>
    <mergeCell ref="L28:P28"/>
    <mergeCell ref="E26:K26"/>
    <mergeCell ref="F27:G27"/>
    <mergeCell ref="L33:P33"/>
    <mergeCell ref="F33:G33"/>
    <mergeCell ref="F34:G34"/>
    <mergeCell ref="F37:G37"/>
    <mergeCell ref="F38:G38"/>
    <mergeCell ref="M54:P54"/>
    <mergeCell ref="M55:P55"/>
    <mergeCell ref="L34:P34"/>
    <mergeCell ref="L39:P39"/>
    <mergeCell ref="L29:P29"/>
    <mergeCell ref="L30:P30"/>
    <mergeCell ref="L31:P31"/>
    <mergeCell ref="L32:P32"/>
    <mergeCell ref="F32:G32"/>
    <mergeCell ref="F30:G30"/>
    <mergeCell ref="F31:G31"/>
    <mergeCell ref="F36:G36"/>
  </mergeCells>
  <conditionalFormatting sqref="L18:P18">
    <cfRule type="cellIs" dxfId="32" priority="2" operator="equal">
      <formula>"Der er planlagt for mange timer for læreren"</formula>
    </cfRule>
    <cfRule type="cellIs" dxfId="31" priority="3" operator="equal">
      <formula>"Der er planlagt for mange timer for lærren"</formula>
    </cfRule>
  </conditionalFormatting>
  <conditionalFormatting sqref="L21:P21">
    <cfRule type="cellIs" dxfId="30" priority="1" operator="equal">
      <formula>"Der er planlagt for mange arbejdstimer for læreren"</formula>
    </cfRule>
  </conditionalFormatting>
  <hyperlinks>
    <hyperlink ref="C4" location="'Opgaver-timer - Samlet'!A1" display="Akk. oversigt" xr:uid="{58022C7F-F4C9-4943-A51A-94A947BF30E6}"/>
  </hyperlinks>
  <pageMargins left="0.7" right="0.7" top="0.75" bottom="0.75" header="0.3" footer="0.3"/>
  <pageSetup paperSize="9" scale="52" fitToWidth="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3F1C-E9F5-4CEA-BFA2-706D3AD09091}">
  <sheetPr>
    <tabColor theme="5" tint="0.59999389629810485"/>
  </sheetPr>
  <dimension ref="A1:F56"/>
  <sheetViews>
    <sheetView workbookViewId="0">
      <selection activeCell="D68" sqref="D68"/>
    </sheetView>
  </sheetViews>
  <sheetFormatPr defaultColWidth="9.140625" defaultRowHeight="15" x14ac:dyDescent="0.25"/>
  <cols>
    <col min="1" max="1" width="19" customWidth="1"/>
    <col min="2" max="6" width="21.28515625" customWidth="1"/>
    <col min="7" max="8" width="17.5703125" customWidth="1"/>
  </cols>
  <sheetData>
    <row r="1" spans="1:6" ht="21" x14ac:dyDescent="0.35">
      <c r="A1" s="548" t="s">
        <v>143</v>
      </c>
      <c r="B1" s="548"/>
      <c r="C1" s="548"/>
      <c r="D1" s="548"/>
      <c r="E1" s="548"/>
      <c r="F1" s="548"/>
    </row>
    <row r="2" spans="1:6" ht="15.75" thickBot="1" x14ac:dyDescent="0.3"/>
    <row r="3" spans="1:6" x14ac:dyDescent="0.25">
      <c r="A3" s="549" t="s">
        <v>144</v>
      </c>
      <c r="B3" s="552" t="s">
        <v>145</v>
      </c>
      <c r="C3" s="334" t="s">
        <v>146</v>
      </c>
      <c r="D3" s="335"/>
      <c r="E3" s="555" t="s">
        <v>147</v>
      </c>
      <c r="F3" s="558">
        <f>SUM(D3:D7)</f>
        <v>0</v>
      </c>
    </row>
    <row r="4" spans="1:6" x14ac:dyDescent="0.25">
      <c r="A4" s="550"/>
      <c r="B4" s="553"/>
      <c r="C4" s="336" t="s">
        <v>148</v>
      </c>
      <c r="D4" s="337"/>
      <c r="E4" s="556"/>
      <c r="F4" s="559"/>
    </row>
    <row r="5" spans="1:6" x14ac:dyDescent="0.25">
      <c r="A5" s="550"/>
      <c r="B5" s="553"/>
      <c r="C5" s="338" t="s">
        <v>149</v>
      </c>
      <c r="D5" s="337"/>
      <c r="E5" s="556"/>
      <c r="F5" s="559"/>
    </row>
    <row r="6" spans="1:6" x14ac:dyDescent="0.25">
      <c r="A6" s="550"/>
      <c r="B6" s="553"/>
      <c r="C6" s="338" t="s">
        <v>150</v>
      </c>
      <c r="D6" s="337"/>
      <c r="E6" s="556"/>
      <c r="F6" s="559"/>
    </row>
    <row r="7" spans="1:6" x14ac:dyDescent="0.25">
      <c r="A7" s="551"/>
      <c r="B7" s="554"/>
      <c r="C7" s="338" t="s">
        <v>151</v>
      </c>
      <c r="D7" s="337"/>
      <c r="E7" s="557"/>
      <c r="F7" s="560"/>
    </row>
    <row r="8" spans="1:6" x14ac:dyDescent="0.25">
      <c r="A8" s="328"/>
      <c r="B8" s="344" t="s">
        <v>152</v>
      </c>
      <c r="C8" s="329" t="s">
        <v>153</v>
      </c>
      <c r="D8" s="329" t="s">
        <v>154</v>
      </c>
      <c r="E8" s="329" t="s">
        <v>155</v>
      </c>
      <c r="F8" s="330" t="s">
        <v>156</v>
      </c>
    </row>
    <row r="9" spans="1:6" x14ac:dyDescent="0.25">
      <c r="A9" s="345" t="s">
        <v>157</v>
      </c>
      <c r="B9" s="545" t="s">
        <v>158</v>
      </c>
      <c r="C9" s="546"/>
      <c r="D9" s="546"/>
      <c r="E9" s="546"/>
      <c r="F9" s="547"/>
    </row>
    <row r="10" spans="1:6" x14ac:dyDescent="0.25">
      <c r="A10" s="345" t="s">
        <v>159</v>
      </c>
      <c r="B10" s="339"/>
      <c r="C10" s="339"/>
      <c r="D10" s="339"/>
      <c r="E10" s="339"/>
      <c r="F10" s="339"/>
    </row>
    <row r="11" spans="1:6" x14ac:dyDescent="0.25">
      <c r="A11" s="345" t="s">
        <v>160</v>
      </c>
      <c r="B11" s="339"/>
      <c r="C11" s="339"/>
      <c r="D11" s="339"/>
      <c r="E11" s="339"/>
      <c r="F11" s="339"/>
    </row>
    <row r="12" spans="1:6" x14ac:dyDescent="0.25">
      <c r="A12" s="345" t="s">
        <v>161</v>
      </c>
      <c r="B12" s="545" t="s">
        <v>162</v>
      </c>
      <c r="C12" s="546"/>
      <c r="D12" s="546"/>
      <c r="E12" s="546"/>
      <c r="F12" s="547"/>
    </row>
    <row r="13" spans="1:6" x14ac:dyDescent="0.25">
      <c r="A13" s="345" t="s">
        <v>163</v>
      </c>
      <c r="B13" s="339"/>
      <c r="C13" s="339"/>
      <c r="D13" s="339"/>
      <c r="E13" s="339"/>
      <c r="F13" s="339"/>
    </row>
    <row r="14" spans="1:6" x14ac:dyDescent="0.25">
      <c r="A14" s="345" t="s">
        <v>164</v>
      </c>
      <c r="B14" s="339"/>
      <c r="C14" s="339"/>
      <c r="D14" s="339"/>
      <c r="E14" s="339"/>
      <c r="F14" s="339"/>
    </row>
    <row r="15" spans="1:6" x14ac:dyDescent="0.25">
      <c r="A15" s="345" t="s">
        <v>165</v>
      </c>
      <c r="B15" s="545" t="s">
        <v>162</v>
      </c>
      <c r="C15" s="546"/>
      <c r="D15" s="546"/>
      <c r="E15" s="546"/>
      <c r="F15" s="547"/>
    </row>
    <row r="16" spans="1:6" x14ac:dyDescent="0.25">
      <c r="A16" s="345" t="s">
        <v>166</v>
      </c>
      <c r="B16" s="339"/>
      <c r="C16" s="339"/>
      <c r="D16" s="339"/>
      <c r="E16" s="339"/>
      <c r="F16" s="339"/>
    </row>
    <row r="17" spans="1:6" x14ac:dyDescent="0.25">
      <c r="A17" s="345" t="s">
        <v>167</v>
      </c>
      <c r="B17" s="339"/>
      <c r="C17" s="339"/>
      <c r="D17" s="339"/>
      <c r="E17" s="339"/>
      <c r="F17" s="339"/>
    </row>
    <row r="18" spans="1:6" x14ac:dyDescent="0.25">
      <c r="A18" s="345" t="s">
        <v>168</v>
      </c>
      <c r="B18" s="340"/>
      <c r="C18" s="340"/>
      <c r="D18" s="340"/>
      <c r="E18" s="340"/>
      <c r="F18" s="339"/>
    </row>
    <row r="19" spans="1:6" ht="15.75" thickBot="1" x14ac:dyDescent="0.3">
      <c r="A19" s="346" t="s">
        <v>169</v>
      </c>
      <c r="B19" s="339"/>
      <c r="C19" s="339"/>
      <c r="D19" s="341"/>
      <c r="E19" s="339"/>
      <c r="F19" s="342"/>
    </row>
    <row r="21" spans="1:6" hidden="1" x14ac:dyDescent="0.25">
      <c r="A21" s="549" t="s">
        <v>170</v>
      </c>
      <c r="B21" s="552" t="s">
        <v>145</v>
      </c>
      <c r="C21" s="334" t="s">
        <v>146</v>
      </c>
      <c r="D21" s="335">
        <f>0*3/4</f>
        <v>0</v>
      </c>
      <c r="E21" s="555" t="s">
        <v>147</v>
      </c>
      <c r="F21" s="558">
        <f>SUM(D21:D25)</f>
        <v>29.5</v>
      </c>
    </row>
    <row r="22" spans="1:6" hidden="1" x14ac:dyDescent="0.25">
      <c r="A22" s="550"/>
      <c r="B22" s="553"/>
      <c r="C22" s="336" t="s">
        <v>148</v>
      </c>
      <c r="D22" s="337">
        <f>D21*0.3</f>
        <v>0</v>
      </c>
      <c r="E22" s="556"/>
      <c r="F22" s="559"/>
    </row>
    <row r="23" spans="1:6" hidden="1" x14ac:dyDescent="0.25">
      <c r="A23" s="550"/>
      <c r="B23" s="553"/>
      <c r="C23" s="338" t="s">
        <v>171</v>
      </c>
      <c r="D23" s="337">
        <f>0.5*3</f>
        <v>1.5</v>
      </c>
      <c r="E23" s="556"/>
      <c r="F23" s="559"/>
    </row>
    <row r="24" spans="1:6" hidden="1" x14ac:dyDescent="0.25">
      <c r="A24" s="550"/>
      <c r="B24" s="553"/>
      <c r="C24" s="338" t="s">
        <v>150</v>
      </c>
      <c r="D24" s="337">
        <f>5*3</f>
        <v>15</v>
      </c>
      <c r="E24" s="556"/>
      <c r="F24" s="559"/>
    </row>
    <row r="25" spans="1:6" hidden="1" x14ac:dyDescent="0.25">
      <c r="A25" s="551"/>
      <c r="B25" s="554"/>
      <c r="C25" s="338" t="s">
        <v>151</v>
      </c>
      <c r="D25" s="337">
        <f>6.5*2</f>
        <v>13</v>
      </c>
      <c r="E25" s="557"/>
      <c r="F25" s="560"/>
    </row>
    <row r="26" spans="1:6" hidden="1" x14ac:dyDescent="0.25">
      <c r="A26" s="328"/>
      <c r="B26" s="344" t="s">
        <v>152</v>
      </c>
      <c r="C26" s="344" t="s">
        <v>153</v>
      </c>
      <c r="D26" s="344" t="s">
        <v>154</v>
      </c>
      <c r="E26" s="344" t="s">
        <v>155</v>
      </c>
      <c r="F26" s="347" t="s">
        <v>156</v>
      </c>
    </row>
    <row r="27" spans="1:6" hidden="1" x14ac:dyDescent="0.25">
      <c r="A27" s="345" t="s">
        <v>172</v>
      </c>
      <c r="B27" s="339"/>
      <c r="C27" s="498"/>
      <c r="D27" s="339"/>
      <c r="E27" s="339"/>
      <c r="F27" s="501"/>
    </row>
    <row r="28" spans="1:6" hidden="1" x14ac:dyDescent="0.25">
      <c r="A28" s="345" t="s">
        <v>173</v>
      </c>
      <c r="B28" s="339"/>
      <c r="C28" s="499"/>
      <c r="D28" s="339"/>
      <c r="E28" s="339"/>
      <c r="F28" s="502"/>
    </row>
    <row r="29" spans="1:6" hidden="1" x14ac:dyDescent="0.25">
      <c r="A29" s="345" t="s">
        <v>174</v>
      </c>
      <c r="B29" s="339"/>
      <c r="C29" s="499"/>
      <c r="D29" s="339"/>
      <c r="E29" s="339"/>
      <c r="F29" s="502"/>
    </row>
    <row r="30" spans="1:6" hidden="1" x14ac:dyDescent="0.25">
      <c r="A30" s="345" t="s">
        <v>175</v>
      </c>
      <c r="B30" s="350"/>
      <c r="C30" s="499"/>
      <c r="D30" s="350"/>
      <c r="E30" s="350"/>
      <c r="F30" s="502"/>
    </row>
    <row r="31" spans="1:6" hidden="1" x14ac:dyDescent="0.25">
      <c r="A31" s="345" t="s">
        <v>177</v>
      </c>
      <c r="B31" s="339"/>
      <c r="C31" s="499"/>
      <c r="D31" s="339"/>
      <c r="E31" s="339"/>
      <c r="F31" s="502"/>
    </row>
    <row r="32" spans="1:6" hidden="1" x14ac:dyDescent="0.25">
      <c r="A32" s="345" t="s">
        <v>178</v>
      </c>
      <c r="B32" s="339"/>
      <c r="C32" s="499"/>
      <c r="D32" s="339"/>
      <c r="E32" s="339"/>
      <c r="F32" s="502"/>
    </row>
    <row r="33" spans="1:6" hidden="1" x14ac:dyDescent="0.25">
      <c r="A33" s="345" t="s">
        <v>179</v>
      </c>
      <c r="B33" s="270"/>
      <c r="C33" s="499"/>
      <c r="D33" s="270"/>
      <c r="E33" s="270"/>
      <c r="F33" s="502"/>
    </row>
    <row r="34" spans="1:6" ht="15.75" hidden="1" thickBot="1" x14ac:dyDescent="0.3">
      <c r="A34" s="346" t="s">
        <v>180</v>
      </c>
      <c r="B34" s="271"/>
      <c r="C34" s="500"/>
      <c r="D34" s="271"/>
      <c r="E34" s="271"/>
      <c r="F34" s="503"/>
    </row>
    <row r="35" spans="1:6" ht="15.75" thickBot="1" x14ac:dyDescent="0.3"/>
    <row r="36" spans="1:6" x14ac:dyDescent="0.25">
      <c r="A36" s="343" t="s">
        <v>181</v>
      </c>
      <c r="B36" s="561" t="s">
        <v>182</v>
      </c>
      <c r="C36" s="561"/>
      <c r="D36" s="561"/>
      <c r="E36" s="561"/>
      <c r="F36" s="562"/>
    </row>
    <row r="37" spans="1:6" x14ac:dyDescent="0.25">
      <c r="A37" s="348" t="s">
        <v>183</v>
      </c>
      <c r="B37" s="563" t="s">
        <v>277</v>
      </c>
      <c r="C37" s="563"/>
      <c r="D37" s="563"/>
      <c r="E37" s="563"/>
      <c r="F37" s="564"/>
    </row>
    <row r="38" spans="1:6" ht="30" x14ac:dyDescent="0.25">
      <c r="A38" s="348" t="s">
        <v>185</v>
      </c>
      <c r="B38" s="565" t="s">
        <v>186</v>
      </c>
      <c r="C38" s="565"/>
      <c r="D38" s="565"/>
      <c r="E38" s="565"/>
      <c r="F38" s="566"/>
    </row>
    <row r="39" spans="1:6" x14ac:dyDescent="0.25">
      <c r="A39" s="348" t="s">
        <v>187</v>
      </c>
      <c r="B39" s="563" t="s">
        <v>188</v>
      </c>
      <c r="C39" s="563"/>
      <c r="D39" s="563"/>
      <c r="E39" s="563"/>
      <c r="F39" s="564"/>
    </row>
    <row r="40" spans="1:6" x14ac:dyDescent="0.25">
      <c r="A40" s="348" t="s">
        <v>189</v>
      </c>
      <c r="B40" s="563" t="s">
        <v>190</v>
      </c>
      <c r="C40" s="563"/>
      <c r="D40" s="563"/>
      <c r="E40" s="563"/>
      <c r="F40" s="564"/>
    </row>
    <row r="41" spans="1:6" ht="29.25" customHeight="1" x14ac:dyDescent="0.25">
      <c r="A41" s="348" t="s">
        <v>56</v>
      </c>
      <c r="B41" s="565" t="s">
        <v>278</v>
      </c>
      <c r="C41" s="565"/>
      <c r="D41" s="565"/>
      <c r="E41" s="565"/>
      <c r="F41" s="566"/>
    </row>
    <row r="42" spans="1:6" x14ac:dyDescent="0.25">
      <c r="A42" s="348" t="s">
        <v>112</v>
      </c>
      <c r="B42" s="563" t="s">
        <v>192</v>
      </c>
      <c r="C42" s="563"/>
      <c r="D42" s="563"/>
      <c r="E42" s="563"/>
      <c r="F42" s="564"/>
    </row>
    <row r="43" spans="1:6" ht="15.75" thickBot="1" x14ac:dyDescent="0.3">
      <c r="A43" s="349" t="s">
        <v>193</v>
      </c>
      <c r="B43" s="567" t="s">
        <v>194</v>
      </c>
      <c r="C43" s="567"/>
      <c r="D43" s="567"/>
      <c r="E43" s="567"/>
      <c r="F43" s="568"/>
    </row>
    <row r="44" spans="1:6" x14ac:dyDescent="0.25">
      <c r="B44" s="506"/>
      <c r="C44" s="506"/>
      <c r="D44" s="506"/>
      <c r="E44" s="506"/>
      <c r="F44" s="506"/>
    </row>
    <row r="45" spans="1:6" ht="15.75" thickBot="1" x14ac:dyDescent="0.3"/>
    <row r="46" spans="1:6" x14ac:dyDescent="0.25">
      <c r="A46" s="343" t="s">
        <v>195</v>
      </c>
      <c r="B46" s="561" t="s">
        <v>182</v>
      </c>
      <c r="C46" s="561"/>
      <c r="D46" s="561"/>
      <c r="E46" s="561"/>
      <c r="F46" s="562"/>
    </row>
    <row r="47" spans="1:6" ht="30" x14ac:dyDescent="0.25">
      <c r="A47" s="348" t="s">
        <v>196</v>
      </c>
      <c r="B47" s="563" t="s">
        <v>197</v>
      </c>
      <c r="C47" s="563"/>
      <c r="D47" s="563"/>
      <c r="E47" s="563"/>
      <c r="F47" s="564"/>
    </row>
    <row r="48" spans="1:6" x14ac:dyDescent="0.25">
      <c r="A48" s="348" t="s">
        <v>198</v>
      </c>
      <c r="B48" s="563" t="s">
        <v>199</v>
      </c>
      <c r="C48" s="563"/>
      <c r="D48" s="563"/>
      <c r="E48" s="563"/>
      <c r="F48" s="564"/>
    </row>
    <row r="49" spans="1:6" x14ac:dyDescent="0.25">
      <c r="A49" s="348" t="s">
        <v>200</v>
      </c>
      <c r="B49" s="563" t="s">
        <v>201</v>
      </c>
      <c r="C49" s="563"/>
      <c r="D49" s="563"/>
      <c r="E49" s="563"/>
      <c r="F49" s="564"/>
    </row>
    <row r="50" spans="1:6" ht="15.75" thickBot="1" x14ac:dyDescent="0.3">
      <c r="A50" s="349" t="s">
        <v>202</v>
      </c>
      <c r="B50" s="567" t="s">
        <v>203</v>
      </c>
      <c r="C50" s="567"/>
      <c r="D50" s="567"/>
      <c r="E50" s="567"/>
      <c r="F50" s="568"/>
    </row>
    <row r="52" spans="1:6" ht="15.75" thickBot="1" x14ac:dyDescent="0.3"/>
    <row r="53" spans="1:6" x14ac:dyDescent="0.25">
      <c r="A53" s="331" t="s">
        <v>204</v>
      </c>
      <c r="B53" s="332"/>
      <c r="C53" s="332"/>
      <c r="D53" s="332"/>
      <c r="E53" s="332"/>
      <c r="F53" s="333"/>
    </row>
    <row r="54" spans="1:6" x14ac:dyDescent="0.25">
      <c r="A54" s="572" t="s">
        <v>205</v>
      </c>
      <c r="B54" s="573"/>
      <c r="C54" s="573"/>
      <c r="D54" s="573"/>
      <c r="E54" s="573"/>
      <c r="F54" s="574"/>
    </row>
    <row r="55" spans="1:6" x14ac:dyDescent="0.25">
      <c r="A55" s="572" t="s">
        <v>206</v>
      </c>
      <c r="B55" s="573"/>
      <c r="C55" s="573"/>
      <c r="D55" s="573"/>
      <c r="E55" s="573"/>
      <c r="F55" s="574"/>
    </row>
    <row r="56" spans="1:6" ht="15.75" thickBot="1" x14ac:dyDescent="0.3">
      <c r="A56" s="569" t="s">
        <v>207</v>
      </c>
      <c r="B56" s="570"/>
      <c r="C56" s="570"/>
      <c r="D56" s="570"/>
      <c r="E56" s="570"/>
      <c r="F56" s="571"/>
    </row>
  </sheetData>
  <mergeCells count="31">
    <mergeCell ref="A56:F56"/>
    <mergeCell ref="B47:F47"/>
    <mergeCell ref="B48:F48"/>
    <mergeCell ref="B49:F49"/>
    <mergeCell ref="B50:F50"/>
    <mergeCell ref="A54:F54"/>
    <mergeCell ref="A55:F55"/>
    <mergeCell ref="B46:F46"/>
    <mergeCell ref="C27:C34"/>
    <mergeCell ref="F27:F34"/>
    <mergeCell ref="B36:F36"/>
    <mergeCell ref="B37:F37"/>
    <mergeCell ref="B38:F38"/>
    <mergeCell ref="B39:F39"/>
    <mergeCell ref="B40:F40"/>
    <mergeCell ref="B41:F41"/>
    <mergeCell ref="B42:F42"/>
    <mergeCell ref="B43:F43"/>
    <mergeCell ref="B44:F44"/>
    <mergeCell ref="B12:F12"/>
    <mergeCell ref="B15:F15"/>
    <mergeCell ref="A21:A25"/>
    <mergeCell ref="B21:B25"/>
    <mergeCell ref="E21:E25"/>
    <mergeCell ref="F21:F25"/>
    <mergeCell ref="B9:F9"/>
    <mergeCell ref="A1:F1"/>
    <mergeCell ref="A3:A7"/>
    <mergeCell ref="B3:B7"/>
    <mergeCell ref="E3:E7"/>
    <mergeCell ref="F3:F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7A31-8517-4A13-A6B9-6FF074ED18E2}">
  <sheetPr>
    <tabColor theme="3" tint="0.59999389629810485"/>
    <pageSetUpPr fitToPage="1"/>
  </sheetPr>
  <dimension ref="A1:AL154"/>
  <sheetViews>
    <sheetView topLeftCell="A2" zoomScale="77" zoomScaleNormal="77" workbookViewId="0">
      <selection activeCell="E49" sqref="E49:I49"/>
    </sheetView>
  </sheetViews>
  <sheetFormatPr defaultColWidth="9.140625" defaultRowHeight="15.75" x14ac:dyDescent="0.25"/>
  <cols>
    <col min="1" max="2" width="1.42578125" style="72" customWidth="1"/>
    <col min="3" max="3" width="15.5703125" style="72" customWidth="1"/>
    <col min="4" max="4" width="6.7109375" style="72" customWidth="1"/>
    <col min="5" max="5" width="17.5703125" style="72" customWidth="1"/>
    <col min="6" max="6" width="0.5703125" style="72" customWidth="1"/>
    <col min="7" max="7" width="11.28515625" style="72" customWidth="1"/>
    <col min="8" max="8" width="12.42578125" style="72" customWidth="1"/>
    <col min="9" max="9" width="11.7109375" style="72" customWidth="1"/>
    <col min="10" max="10" width="11" style="72" customWidth="1"/>
    <col min="11" max="11" width="9.5703125" style="72" customWidth="1"/>
    <col min="12" max="12" width="9.28515625" style="72" customWidth="1"/>
    <col min="13" max="13" width="9.7109375" style="72" customWidth="1"/>
    <col min="14" max="14" width="9.140625" style="72" customWidth="1"/>
    <col min="15" max="15" width="8.7109375" style="72" customWidth="1"/>
    <col min="16" max="16" width="8" style="72" customWidth="1"/>
    <col min="17" max="17" width="9.140625" style="72" customWidth="1"/>
    <col min="18" max="18" width="0.85546875" style="72" customWidth="1"/>
    <col min="19" max="19" width="13.85546875" style="72" bestFit="1" customWidth="1"/>
    <col min="20" max="23" width="9.42578125" style="72" bestFit="1" customWidth="1"/>
    <col min="24" max="24" width="9.140625" style="72"/>
    <col min="25" max="25" width="9.42578125" style="72" bestFit="1" customWidth="1"/>
    <col min="26" max="27" width="9.140625" style="72"/>
    <col min="28" max="28" width="9.42578125" style="72" bestFit="1" customWidth="1"/>
    <col min="29" max="16384" width="9.140625" style="72"/>
  </cols>
  <sheetData>
    <row r="1" spans="1:18" hidden="1" x14ac:dyDescent="0.25">
      <c r="A1" s="69"/>
      <c r="B1" s="70"/>
      <c r="C1" s="71" t="s">
        <v>68</v>
      </c>
      <c r="D1" s="404" t="s">
        <v>280</v>
      </c>
      <c r="E1" s="405"/>
      <c r="F1" s="70"/>
      <c r="G1" s="70"/>
      <c r="H1" s="70"/>
      <c r="I1" s="70"/>
      <c r="J1" s="70"/>
      <c r="K1" s="70"/>
      <c r="L1" s="70"/>
      <c r="M1" s="70"/>
      <c r="N1" s="70"/>
      <c r="O1" s="70"/>
      <c r="P1" s="70"/>
      <c r="Q1" s="70"/>
      <c r="R1" s="70"/>
    </row>
    <row r="2" spans="1:18" x14ac:dyDescent="0.25">
      <c r="A2" s="70"/>
      <c r="B2" s="70"/>
      <c r="C2" s="73" t="s">
        <v>67</v>
      </c>
      <c r="D2" s="406" t="s">
        <v>391</v>
      </c>
      <c r="E2" s="407"/>
      <c r="F2" s="70"/>
      <c r="G2" s="70"/>
      <c r="H2" s="70"/>
      <c r="I2" s="70"/>
      <c r="J2" s="70"/>
      <c r="K2" s="70"/>
      <c r="L2" s="70"/>
      <c r="M2" s="70"/>
      <c r="N2" s="70"/>
      <c r="O2" s="70"/>
      <c r="P2" s="70"/>
      <c r="Q2" s="70"/>
      <c r="R2" s="70"/>
    </row>
    <row r="3" spans="1:18" ht="16.5" thickBot="1" x14ac:dyDescent="0.3">
      <c r="A3" s="70"/>
      <c r="B3" s="70"/>
      <c r="C3" s="70"/>
      <c r="D3" s="70"/>
      <c r="E3" s="70"/>
      <c r="F3" s="70"/>
      <c r="G3" s="70"/>
      <c r="H3" s="70"/>
      <c r="I3" s="70"/>
      <c r="J3" s="70"/>
      <c r="K3" s="70"/>
      <c r="L3" s="70"/>
      <c r="M3" s="70"/>
      <c r="N3" s="70"/>
      <c r="O3" s="70"/>
      <c r="P3" s="70"/>
      <c r="Q3" s="70"/>
      <c r="R3" s="70"/>
    </row>
    <row r="4" spans="1:18" ht="16.5" thickBot="1" x14ac:dyDescent="0.3">
      <c r="A4" s="74"/>
      <c r="B4" s="75"/>
      <c r="C4" s="76" t="s">
        <v>54</v>
      </c>
      <c r="D4" s="76"/>
      <c r="E4" s="76"/>
      <c r="F4" s="76"/>
      <c r="G4" s="76"/>
      <c r="H4" s="76"/>
      <c r="I4" s="76"/>
      <c r="J4" s="76"/>
      <c r="K4" s="76"/>
      <c r="L4" s="76"/>
      <c r="M4" s="76"/>
      <c r="N4" s="76"/>
      <c r="O4" s="76"/>
      <c r="P4" s="76"/>
      <c r="Q4" s="76"/>
      <c r="R4" s="74"/>
    </row>
    <row r="5" spans="1:18" ht="26.25" customHeight="1" thickBot="1" x14ac:dyDescent="0.3">
      <c r="A5" s="77"/>
      <c r="B5" s="78"/>
      <c r="C5" s="408" t="s">
        <v>89</v>
      </c>
      <c r="D5" s="408"/>
      <c r="E5" s="408"/>
      <c r="F5" s="409"/>
      <c r="G5" s="409"/>
      <c r="H5" s="409"/>
      <c r="I5" s="185"/>
      <c r="J5" s="352" t="s">
        <v>323</v>
      </c>
      <c r="K5" s="352"/>
      <c r="L5" s="352"/>
      <c r="M5" s="352"/>
      <c r="N5" s="352"/>
      <c r="O5" s="352"/>
      <c r="P5" s="353"/>
      <c r="Q5" s="79"/>
      <c r="R5" s="80"/>
    </row>
    <row r="6" spans="1:18" ht="90.6" customHeight="1" x14ac:dyDescent="0.25">
      <c r="A6" s="77"/>
      <c r="B6" s="70"/>
      <c r="C6" s="81"/>
      <c r="D6" s="196"/>
      <c r="E6" s="82" t="s">
        <v>393</v>
      </c>
      <c r="F6" s="83"/>
      <c r="H6" s="186" t="s">
        <v>9</v>
      </c>
      <c r="I6" s="187" t="s">
        <v>10</v>
      </c>
      <c r="J6" s="369" t="s">
        <v>320</v>
      </c>
      <c r="K6" s="188" t="s">
        <v>11</v>
      </c>
      <c r="L6" s="189" t="s">
        <v>137</v>
      </c>
      <c r="M6" s="189" t="s">
        <v>135</v>
      </c>
      <c r="N6" s="189" t="s">
        <v>324</v>
      </c>
      <c r="O6" s="189" t="s">
        <v>136</v>
      </c>
      <c r="P6" s="189" t="s">
        <v>325</v>
      </c>
      <c r="Q6" s="190" t="s">
        <v>326</v>
      </c>
      <c r="R6" s="77"/>
    </row>
    <row r="7" spans="1:18" ht="23.25" customHeight="1" x14ac:dyDescent="0.25">
      <c r="A7" s="77"/>
      <c r="B7" s="70"/>
      <c r="C7" s="84" t="s">
        <v>84</v>
      </c>
      <c r="D7" s="85">
        <f>((I7-H7)*J7+(I8-H8)*J8+(I9-H9)*J9+(I10-H10)*J10)/((I7-H7)+(I8-H8)+(I9-H9)+(I10-H10))</f>
        <v>1</v>
      </c>
      <c r="E7" s="86">
        <f>SUM(O11)</f>
        <v>1687.73</v>
      </c>
      <c r="F7" s="87"/>
      <c r="G7" s="88" t="s">
        <v>12</v>
      </c>
      <c r="H7" s="191">
        <v>44774</v>
      </c>
      <c r="I7" s="89">
        <v>45138</v>
      </c>
      <c r="J7" s="177">
        <v>1</v>
      </c>
      <c r="K7" s="90">
        <v>25</v>
      </c>
      <c r="L7" s="90">
        <v>7</v>
      </c>
      <c r="M7" s="91">
        <f>NETWORKDAYS(H7,I7,0)-K7-L7</f>
        <v>229</v>
      </c>
      <c r="N7" s="91">
        <v>215</v>
      </c>
      <c r="O7" s="91">
        <f>NETWORKDAYS(H7,I7,0)*(7.37*J7)-(7.37*J7*L7)-(7.37*K7*J7)</f>
        <v>1687.73</v>
      </c>
      <c r="P7" s="371">
        <f>O7/M7</f>
        <v>7.37</v>
      </c>
      <c r="Q7" s="372">
        <f>O7/N7</f>
        <v>7.8499069767441858</v>
      </c>
      <c r="R7" s="77"/>
    </row>
    <row r="8" spans="1:18" x14ac:dyDescent="0.25">
      <c r="A8" s="77"/>
      <c r="B8" s="70"/>
      <c r="C8" s="84" t="s">
        <v>64</v>
      </c>
      <c r="D8" s="92"/>
      <c r="E8" s="86">
        <f>K21</f>
        <v>0</v>
      </c>
      <c r="F8" s="87"/>
      <c r="G8" s="88" t="s">
        <v>13</v>
      </c>
      <c r="H8" s="191"/>
      <c r="I8" s="89"/>
      <c r="J8" s="370"/>
      <c r="K8" s="90"/>
      <c r="L8" s="90"/>
      <c r="M8" s="91">
        <f>NETWORKDAYS(H8,I8,0)-K8-L8</f>
        <v>0</v>
      </c>
      <c r="N8" s="91">
        <v>0</v>
      </c>
      <c r="O8" s="91">
        <f>NETWORKDAYS(H8,I8,0)*(7.4*J8)-(7.4*J8*L8)-(7.4*K8*J8)</f>
        <v>0</v>
      </c>
      <c r="P8" s="371" t="e">
        <f t="shared" ref="P8:P11" si="0">O8/M8</f>
        <v>#DIV/0!</v>
      </c>
      <c r="Q8" s="372" t="e">
        <f t="shared" ref="Q8:Q11" si="1">O8/N8</f>
        <v>#DIV/0!</v>
      </c>
      <c r="R8" s="77"/>
    </row>
    <row r="9" spans="1:18" x14ac:dyDescent="0.25">
      <c r="A9" s="77"/>
      <c r="B9" s="70"/>
      <c r="C9" s="410" t="s">
        <v>65</v>
      </c>
      <c r="D9" s="411"/>
      <c r="E9" s="93">
        <f>E8-E7</f>
        <v>-1687.73</v>
      </c>
      <c r="F9" s="87"/>
      <c r="G9" s="88" t="s">
        <v>14</v>
      </c>
      <c r="H9" s="191"/>
      <c r="I9" s="89"/>
      <c r="J9" s="370"/>
      <c r="K9" s="90"/>
      <c r="L9" s="90"/>
      <c r="M9" s="91">
        <f>NETWORKDAYS(H9,I9,0)-K9-L9</f>
        <v>0</v>
      </c>
      <c r="N9" s="91">
        <v>0</v>
      </c>
      <c r="O9" s="91">
        <f>NETWORKDAYS(H9,I9,0)*(7.4*J9)-(7.4*J9*L9)-(7.4*K9*J9)</f>
        <v>0</v>
      </c>
      <c r="P9" s="371"/>
      <c r="Q9" s="372"/>
      <c r="R9" s="77"/>
    </row>
    <row r="10" spans="1:18" ht="21.75" customHeight="1" x14ac:dyDescent="0.25">
      <c r="A10" s="77"/>
      <c r="B10" s="70"/>
      <c r="C10" s="94" t="s">
        <v>87</v>
      </c>
      <c r="D10" s="92" t="s">
        <v>375</v>
      </c>
      <c r="E10" s="92"/>
      <c r="F10" s="87"/>
      <c r="G10" s="88" t="s">
        <v>15</v>
      </c>
      <c r="H10" s="191"/>
      <c r="I10" s="89"/>
      <c r="J10" s="370"/>
      <c r="K10" s="90"/>
      <c r="L10" s="90"/>
      <c r="M10" s="91">
        <f>NETWORKDAYS(H10,I10,0)-K10-L10</f>
        <v>0</v>
      </c>
      <c r="N10" s="91">
        <v>0</v>
      </c>
      <c r="O10" s="91">
        <f>NETWORKDAYS(H10,I10,0)*(7.4*J10)-(7.4*J10*L10)-(7.4*K10*J10)</f>
        <v>0</v>
      </c>
      <c r="P10" s="371"/>
      <c r="Q10" s="372"/>
      <c r="R10" s="77"/>
    </row>
    <row r="11" spans="1:18" ht="16.5" thickBot="1" x14ac:dyDescent="0.3">
      <c r="A11" s="77"/>
      <c r="B11" s="70"/>
      <c r="C11" s="95" t="s">
        <v>88</v>
      </c>
      <c r="D11" s="96"/>
      <c r="E11" s="96"/>
      <c r="F11" s="97"/>
      <c r="G11" s="88" t="s">
        <v>83</v>
      </c>
      <c r="H11" s="192"/>
      <c r="I11" s="193"/>
      <c r="J11" s="194">
        <f>O11/1680</f>
        <v>1.0046011904761905</v>
      </c>
      <c r="K11" s="195">
        <f>SUM(K7:K10)</f>
        <v>25</v>
      </c>
      <c r="L11" s="195">
        <f>SUM(L7:L10)</f>
        <v>7</v>
      </c>
      <c r="M11" s="195">
        <f>SUM(M7:M10)</f>
        <v>229</v>
      </c>
      <c r="N11" s="195">
        <f>SUM(N7:N10)</f>
        <v>215</v>
      </c>
      <c r="O11" s="195">
        <f>SUM(O7:O10)</f>
        <v>1687.73</v>
      </c>
      <c r="P11" s="373">
        <f t="shared" si="0"/>
        <v>7.37</v>
      </c>
      <c r="Q11" s="373">
        <f t="shared" si="1"/>
        <v>7.8499069767441858</v>
      </c>
      <c r="R11" s="77"/>
    </row>
    <row r="12" spans="1:18" ht="8.25" customHeight="1" x14ac:dyDescent="0.25">
      <c r="A12" s="98"/>
      <c r="B12" s="13"/>
      <c r="F12" s="16"/>
      <c r="G12" s="16"/>
      <c r="H12" s="16"/>
      <c r="I12" s="16"/>
      <c r="J12" s="16"/>
      <c r="K12" s="16"/>
      <c r="L12" s="16"/>
      <c r="M12" s="70"/>
      <c r="N12" s="70"/>
      <c r="O12" s="70"/>
      <c r="P12" s="70"/>
      <c r="Q12" s="70"/>
      <c r="R12" s="77"/>
    </row>
    <row r="13" spans="1:18" ht="9" customHeight="1" x14ac:dyDescent="0.25">
      <c r="A13" s="77"/>
      <c r="B13" s="99"/>
      <c r="C13" s="100"/>
      <c r="D13" s="99"/>
      <c r="E13" s="99"/>
      <c r="F13" s="101"/>
      <c r="G13" s="99"/>
      <c r="H13" s="99"/>
      <c r="I13" s="99"/>
      <c r="J13" s="99"/>
      <c r="K13" s="99"/>
      <c r="L13" s="99"/>
      <c r="M13" s="100"/>
      <c r="N13" s="100"/>
      <c r="O13" s="100"/>
      <c r="P13" s="100"/>
      <c r="Q13" s="100"/>
      <c r="R13" s="77"/>
    </row>
    <row r="14" spans="1:18" ht="14.25" customHeight="1" x14ac:dyDescent="0.25">
      <c r="A14" s="77"/>
      <c r="B14" s="70"/>
      <c r="C14" s="70"/>
      <c r="D14" s="70"/>
      <c r="E14" s="70"/>
      <c r="F14" s="70"/>
      <c r="G14" s="70"/>
      <c r="H14" s="70"/>
      <c r="I14" s="70"/>
      <c r="J14" s="70"/>
      <c r="K14" s="70"/>
      <c r="L14" s="70"/>
      <c r="M14" s="70"/>
      <c r="N14" s="70"/>
      <c r="O14" s="70"/>
      <c r="P14" s="70"/>
      <c r="Q14" s="70"/>
      <c r="R14" s="77"/>
    </row>
    <row r="15" spans="1:18" ht="17.25" customHeight="1" x14ac:dyDescent="0.25">
      <c r="A15" s="98"/>
      <c r="B15" s="412" t="s">
        <v>134</v>
      </c>
      <c r="C15" s="413"/>
      <c r="D15" s="413"/>
      <c r="E15" s="413"/>
      <c r="F15" s="413"/>
      <c r="G15" s="413"/>
      <c r="H15" s="413"/>
      <c r="I15" s="413"/>
      <c r="J15" s="413"/>
      <c r="K15" s="413"/>
      <c r="L15" s="413"/>
      <c r="M15" s="413"/>
      <c r="N15" s="413"/>
      <c r="O15" s="413"/>
      <c r="P15" s="413"/>
      <c r="Q15" s="414"/>
      <c r="R15" s="80"/>
    </row>
    <row r="16" spans="1:18" ht="17.25" customHeight="1" x14ac:dyDescent="0.25">
      <c r="A16" s="77"/>
      <c r="B16" s="70"/>
      <c r="C16" s="70"/>
      <c r="D16" s="70"/>
      <c r="E16" s="70"/>
      <c r="F16" s="70"/>
      <c r="G16" s="70"/>
      <c r="H16" s="70"/>
      <c r="I16" s="70"/>
      <c r="J16" s="70"/>
      <c r="K16" s="70"/>
      <c r="L16" s="70"/>
      <c r="M16" s="70"/>
      <c r="N16" s="70"/>
      <c r="O16" s="70"/>
      <c r="P16" s="70"/>
      <c r="Q16" s="70"/>
      <c r="R16" s="77"/>
    </row>
    <row r="17" spans="1:18" ht="14.25" customHeight="1" x14ac:dyDescent="0.25">
      <c r="A17" s="77"/>
      <c r="B17" s="70"/>
      <c r="C17" s="392" t="s">
        <v>90</v>
      </c>
      <c r="D17" s="70"/>
      <c r="E17" s="102"/>
      <c r="F17" s="102"/>
      <c r="G17" s="102"/>
      <c r="H17" s="102"/>
      <c r="I17" s="103"/>
      <c r="J17" s="103"/>
      <c r="K17" s="104"/>
      <c r="L17" s="395"/>
      <c r="M17" s="396"/>
      <c r="N17" s="396"/>
      <c r="O17" s="396"/>
      <c r="P17" s="397"/>
      <c r="Q17" s="70"/>
      <c r="R17" s="77"/>
    </row>
    <row r="18" spans="1:18" ht="15.75" customHeight="1" x14ac:dyDescent="0.25">
      <c r="A18" s="77"/>
      <c r="B18" s="70"/>
      <c r="C18" s="393"/>
      <c r="D18" s="70"/>
      <c r="E18" s="398" t="str">
        <f>C25</f>
        <v>1. Undervisning inkl. forberedelse</v>
      </c>
      <c r="F18" s="399"/>
      <c r="G18" s="399"/>
      <c r="H18" s="399"/>
      <c r="I18" s="399"/>
      <c r="J18" s="400"/>
      <c r="K18" s="1">
        <f>M23</f>
        <v>0</v>
      </c>
      <c r="L18" s="401" t="str">
        <f>IF(K18&gt;E8,"Der er planlagt for mange timer for læreren","")</f>
        <v/>
      </c>
      <c r="M18" s="402"/>
      <c r="N18" s="402"/>
      <c r="O18" s="402"/>
      <c r="P18" s="403"/>
      <c r="Q18" s="70"/>
      <c r="R18" s="77"/>
    </row>
    <row r="19" spans="1:18" ht="15.75" customHeight="1" x14ac:dyDescent="0.25">
      <c r="A19" s="77"/>
      <c r="B19" s="70"/>
      <c r="C19" s="393"/>
      <c r="D19" s="70"/>
      <c r="E19" s="398" t="str">
        <f>C44</f>
        <v>2. Møder og andre opgaver</v>
      </c>
      <c r="F19" s="399"/>
      <c r="G19" s="399"/>
      <c r="H19" s="399"/>
      <c r="I19" s="399"/>
      <c r="J19" s="400"/>
      <c r="K19" s="1">
        <f>M42</f>
        <v>0</v>
      </c>
      <c r="L19" s="401"/>
      <c r="M19" s="402"/>
      <c r="N19" s="402"/>
      <c r="O19" s="402"/>
      <c r="P19" s="403"/>
      <c r="Q19" s="70"/>
      <c r="R19" s="77"/>
    </row>
    <row r="20" spans="1:18" ht="15.75" customHeight="1" x14ac:dyDescent="0.25">
      <c r="A20" s="77"/>
      <c r="B20" s="70"/>
      <c r="C20" s="393"/>
      <c r="D20" s="70"/>
      <c r="E20" s="398" t="str">
        <f>C61</f>
        <v>3. Andre funktioner - efter aftale</v>
      </c>
      <c r="F20" s="399"/>
      <c r="G20" s="399"/>
      <c r="H20" s="399"/>
      <c r="I20" s="399"/>
      <c r="J20" s="400"/>
      <c r="K20" s="1">
        <f>M59</f>
        <v>0</v>
      </c>
      <c r="L20" s="401"/>
      <c r="M20" s="402"/>
      <c r="N20" s="402"/>
      <c r="O20" s="402"/>
      <c r="P20" s="403"/>
      <c r="Q20" s="70"/>
      <c r="R20" s="77"/>
    </row>
    <row r="21" spans="1:18" ht="14.25" customHeight="1" x14ac:dyDescent="0.25">
      <c r="A21" s="77"/>
      <c r="B21" s="70"/>
      <c r="C21" s="394"/>
      <c r="D21" s="70"/>
      <c r="E21" s="102" t="s">
        <v>57</v>
      </c>
      <c r="F21" s="102"/>
      <c r="G21" s="102"/>
      <c r="H21" s="102"/>
      <c r="I21" s="103"/>
      <c r="J21" s="103"/>
      <c r="K21" s="105">
        <f>K18+K19+K20</f>
        <v>0</v>
      </c>
      <c r="L21" s="354" t="s">
        <v>319</v>
      </c>
      <c r="M21" s="368">
        <f>K21/1688</f>
        <v>0</v>
      </c>
      <c r="N21" s="355" t="s">
        <v>321</v>
      </c>
      <c r="O21" s="355"/>
      <c r="P21" s="356"/>
      <c r="Q21" s="70"/>
      <c r="R21" s="77"/>
    </row>
    <row r="22" spans="1:18" ht="14.25" customHeight="1" thickBot="1" x14ac:dyDescent="0.3">
      <c r="A22" s="77"/>
      <c r="B22" s="13"/>
      <c r="C22" s="70"/>
      <c r="D22" s="70"/>
      <c r="E22" s="233"/>
      <c r="F22" s="16"/>
      <c r="G22" s="16"/>
      <c r="H22" s="16"/>
      <c r="I22" s="16"/>
      <c r="J22" s="16"/>
      <c r="K22" s="16"/>
      <c r="L22" s="16"/>
      <c r="M22" s="70"/>
      <c r="N22" s="70"/>
      <c r="O22" s="70"/>
      <c r="P22" s="70"/>
      <c r="Q22" s="70"/>
      <c r="R22" s="77"/>
    </row>
    <row r="23" spans="1:18" ht="16.5" thickBot="1" x14ac:dyDescent="0.3">
      <c r="A23" s="77"/>
      <c r="B23" s="235" t="s">
        <v>283</v>
      </c>
      <c r="C23" s="235"/>
      <c r="D23" s="235"/>
      <c r="E23" s="235"/>
      <c r="F23" s="236"/>
      <c r="G23" s="235"/>
      <c r="H23" s="235"/>
      <c r="I23" s="235"/>
      <c r="J23" s="235"/>
      <c r="K23" s="235"/>
      <c r="L23" s="235"/>
      <c r="M23" s="237">
        <f>K40</f>
        <v>0</v>
      </c>
      <c r="N23" s="235" t="s">
        <v>16</v>
      </c>
      <c r="O23" s="235"/>
      <c r="P23" s="235"/>
      <c r="Q23" s="253"/>
      <c r="R23" s="77"/>
    </row>
    <row r="24" spans="1:18" ht="12.75" customHeight="1" thickBot="1" x14ac:dyDescent="0.3">
      <c r="A24" s="77"/>
      <c r="B24" s="106"/>
      <c r="C24" s="107"/>
      <c r="D24" s="107"/>
      <c r="E24" s="107"/>
      <c r="F24" s="108"/>
      <c r="G24" s="14"/>
      <c r="H24" s="16"/>
      <c r="I24" s="16"/>
      <c r="J24" s="16"/>
      <c r="K24" s="16"/>
      <c r="L24" s="16"/>
      <c r="M24" s="16"/>
      <c r="N24" s="16"/>
      <c r="O24" s="16"/>
      <c r="P24" s="16"/>
      <c r="Q24" s="109"/>
      <c r="R24" s="77"/>
    </row>
    <row r="25" spans="1:18" ht="39" customHeight="1" x14ac:dyDescent="0.25">
      <c r="A25" s="77"/>
      <c r="B25" s="70"/>
      <c r="C25" s="434" t="s">
        <v>122</v>
      </c>
      <c r="D25" s="70"/>
      <c r="E25" s="211" t="s">
        <v>389</v>
      </c>
      <c r="F25" s="437" t="s">
        <v>374</v>
      </c>
      <c r="G25" s="438"/>
      <c r="H25" s="212" t="s">
        <v>20</v>
      </c>
      <c r="I25" s="213" t="s">
        <v>117</v>
      </c>
      <c r="J25" s="214" t="s">
        <v>131</v>
      </c>
      <c r="K25" s="215" t="s">
        <v>141</v>
      </c>
      <c r="L25" s="216"/>
      <c r="M25" s="216"/>
      <c r="N25" s="216"/>
      <c r="O25" s="216"/>
      <c r="P25" s="217"/>
      <c r="Q25" s="109"/>
      <c r="R25" s="77"/>
    </row>
    <row r="26" spans="1:18" ht="21.75" customHeight="1" x14ac:dyDescent="0.25">
      <c r="A26" s="77"/>
      <c r="B26" s="70"/>
      <c r="C26" s="435"/>
      <c r="D26" s="70"/>
      <c r="E26" s="439" t="s">
        <v>116</v>
      </c>
      <c r="F26" s="440"/>
      <c r="G26" s="440"/>
      <c r="H26" s="440"/>
      <c r="I26" s="440"/>
      <c r="J26" s="440"/>
      <c r="K26" s="441"/>
      <c r="L26" s="442"/>
      <c r="M26" s="440"/>
      <c r="N26" s="440"/>
      <c r="O26" s="440"/>
      <c r="P26" s="443"/>
      <c r="Q26" s="109"/>
      <c r="R26" s="77"/>
    </row>
    <row r="27" spans="1:18" ht="14.25" customHeight="1" x14ac:dyDescent="0.25">
      <c r="A27" s="77"/>
      <c r="B27" s="70"/>
      <c r="C27" s="435"/>
      <c r="D27" s="70"/>
      <c r="E27" s="218"/>
      <c r="F27" s="415">
        <v>0</v>
      </c>
      <c r="G27" s="416"/>
      <c r="H27" s="202">
        <f>IF($F$27&lt;&gt;"",F27*45/60,"")</f>
        <v>0</v>
      </c>
      <c r="I27" s="183">
        <v>0</v>
      </c>
      <c r="J27" s="202">
        <f t="shared" ref="J27:J39" si="2">IF(F27&lt;&gt;"",H27*I27,"")</f>
        <v>0</v>
      </c>
      <c r="K27" s="199">
        <f t="shared" ref="K27:K39" si="3">IF(F27&lt;&gt;"",H27+J27,"")</f>
        <v>0</v>
      </c>
      <c r="L27" s="417"/>
      <c r="M27" s="418"/>
      <c r="N27" s="418"/>
      <c r="O27" s="418"/>
      <c r="P27" s="419"/>
      <c r="Q27" s="109"/>
      <c r="R27" s="77"/>
    </row>
    <row r="28" spans="1:18" ht="14.25" customHeight="1" x14ac:dyDescent="0.25">
      <c r="A28" s="77"/>
      <c r="B28" s="70"/>
      <c r="C28" s="435"/>
      <c r="D28" s="70"/>
      <c r="E28" s="218"/>
      <c r="F28" s="415">
        <v>0</v>
      </c>
      <c r="G28" s="416"/>
      <c r="H28" s="202">
        <f t="shared" ref="H28:H39" si="4">IF($F$27&lt;&gt;"",F28*45/60,"")</f>
        <v>0</v>
      </c>
      <c r="I28" s="183">
        <v>0</v>
      </c>
      <c r="J28" s="202">
        <f t="shared" si="2"/>
        <v>0</v>
      </c>
      <c r="K28" s="199">
        <f t="shared" si="3"/>
        <v>0</v>
      </c>
      <c r="L28" s="417"/>
      <c r="M28" s="418"/>
      <c r="N28" s="418"/>
      <c r="O28" s="418"/>
      <c r="P28" s="419"/>
      <c r="Q28" s="109"/>
      <c r="R28" s="77"/>
    </row>
    <row r="29" spans="1:18" ht="14.25" customHeight="1" x14ac:dyDescent="0.25">
      <c r="A29" s="77"/>
      <c r="B29" s="70"/>
      <c r="C29" s="435"/>
      <c r="D29" s="70"/>
      <c r="E29" s="218"/>
      <c r="F29" s="415">
        <v>0</v>
      </c>
      <c r="G29" s="416"/>
      <c r="H29" s="202">
        <f t="shared" si="4"/>
        <v>0</v>
      </c>
      <c r="I29" s="183">
        <v>0</v>
      </c>
      <c r="J29" s="202">
        <f t="shared" si="2"/>
        <v>0</v>
      </c>
      <c r="K29" s="199">
        <f t="shared" si="3"/>
        <v>0</v>
      </c>
      <c r="L29" s="417"/>
      <c r="M29" s="418"/>
      <c r="N29" s="418"/>
      <c r="O29" s="418"/>
      <c r="P29" s="419"/>
      <c r="Q29" s="109"/>
      <c r="R29" s="77"/>
    </row>
    <row r="30" spans="1:18" ht="14.25" customHeight="1" x14ac:dyDescent="0.25">
      <c r="A30" s="77"/>
      <c r="B30" s="70"/>
      <c r="C30" s="435"/>
      <c r="D30" s="70"/>
      <c r="E30" s="218"/>
      <c r="F30" s="415">
        <v>0</v>
      </c>
      <c r="G30" s="416"/>
      <c r="H30" s="202">
        <f t="shared" si="4"/>
        <v>0</v>
      </c>
      <c r="I30" s="183">
        <v>0</v>
      </c>
      <c r="J30" s="202">
        <f t="shared" si="2"/>
        <v>0</v>
      </c>
      <c r="K30" s="199">
        <f t="shared" si="3"/>
        <v>0</v>
      </c>
      <c r="L30" s="417"/>
      <c r="M30" s="418"/>
      <c r="N30" s="418"/>
      <c r="O30" s="418"/>
      <c r="P30" s="419"/>
      <c r="Q30" s="109"/>
      <c r="R30" s="77"/>
    </row>
    <row r="31" spans="1:18" ht="14.25" customHeight="1" x14ac:dyDescent="0.25">
      <c r="A31" s="77"/>
      <c r="B31" s="70"/>
      <c r="C31" s="435"/>
      <c r="D31" s="70"/>
      <c r="E31" s="218"/>
      <c r="F31" s="415">
        <v>0</v>
      </c>
      <c r="G31" s="416"/>
      <c r="H31" s="202">
        <f t="shared" si="4"/>
        <v>0</v>
      </c>
      <c r="I31" s="183">
        <v>0</v>
      </c>
      <c r="J31" s="202">
        <f t="shared" si="2"/>
        <v>0</v>
      </c>
      <c r="K31" s="199">
        <f t="shared" si="3"/>
        <v>0</v>
      </c>
      <c r="L31" s="417"/>
      <c r="M31" s="418"/>
      <c r="N31" s="418"/>
      <c r="O31" s="418"/>
      <c r="P31" s="419"/>
      <c r="Q31" s="109"/>
      <c r="R31" s="77"/>
    </row>
    <row r="32" spans="1:18" ht="14.25" customHeight="1" x14ac:dyDescent="0.25">
      <c r="A32" s="77"/>
      <c r="B32" s="70"/>
      <c r="C32" s="435"/>
      <c r="D32" s="70"/>
      <c r="E32" s="218"/>
      <c r="F32" s="415">
        <v>0</v>
      </c>
      <c r="G32" s="416"/>
      <c r="H32" s="202">
        <f t="shared" si="4"/>
        <v>0</v>
      </c>
      <c r="I32" s="183">
        <v>0</v>
      </c>
      <c r="J32" s="202">
        <f t="shared" si="2"/>
        <v>0</v>
      </c>
      <c r="K32" s="199">
        <f t="shared" si="3"/>
        <v>0</v>
      </c>
      <c r="L32" s="417"/>
      <c r="M32" s="418"/>
      <c r="N32" s="418"/>
      <c r="O32" s="418"/>
      <c r="P32" s="419"/>
      <c r="Q32" s="109"/>
      <c r="R32" s="77"/>
    </row>
    <row r="33" spans="1:20" ht="14.25" customHeight="1" x14ac:dyDescent="0.25">
      <c r="A33" s="77"/>
      <c r="B33" s="70"/>
      <c r="C33" s="435"/>
      <c r="D33" s="70"/>
      <c r="E33" s="218"/>
      <c r="F33" s="415">
        <v>0</v>
      </c>
      <c r="G33" s="416"/>
      <c r="H33" s="202">
        <f t="shared" si="4"/>
        <v>0</v>
      </c>
      <c r="I33" s="183">
        <v>0</v>
      </c>
      <c r="J33" s="202">
        <f t="shared" si="2"/>
        <v>0</v>
      </c>
      <c r="K33" s="199">
        <f t="shared" si="3"/>
        <v>0</v>
      </c>
      <c r="L33" s="417"/>
      <c r="M33" s="418"/>
      <c r="N33" s="418"/>
      <c r="O33" s="418"/>
      <c r="P33" s="419"/>
      <c r="Q33" s="109"/>
      <c r="R33" s="77"/>
    </row>
    <row r="34" spans="1:20" ht="14.25" customHeight="1" x14ac:dyDescent="0.25">
      <c r="A34" s="77"/>
      <c r="B34" s="70"/>
      <c r="C34" s="435"/>
      <c r="D34" s="70"/>
      <c r="E34" s="218"/>
      <c r="F34" s="415">
        <v>0</v>
      </c>
      <c r="G34" s="416"/>
      <c r="H34" s="202">
        <f t="shared" si="4"/>
        <v>0</v>
      </c>
      <c r="I34" s="183">
        <v>0</v>
      </c>
      <c r="J34" s="202">
        <f t="shared" si="2"/>
        <v>0</v>
      </c>
      <c r="K34" s="199">
        <f t="shared" si="3"/>
        <v>0</v>
      </c>
      <c r="L34" s="417"/>
      <c r="M34" s="418"/>
      <c r="N34" s="418"/>
      <c r="O34" s="418"/>
      <c r="P34" s="419"/>
      <c r="Q34" s="109"/>
      <c r="R34" s="77"/>
    </row>
    <row r="35" spans="1:20" ht="14.25" customHeight="1" x14ac:dyDescent="0.25">
      <c r="A35" s="77"/>
      <c r="B35" s="70"/>
      <c r="C35" s="435"/>
      <c r="D35" s="70"/>
      <c r="E35" s="219"/>
      <c r="F35" s="415">
        <v>0</v>
      </c>
      <c r="G35" s="416"/>
      <c r="H35" s="202">
        <f t="shared" ref="H35:H36" si="5">IF($F$27&lt;&gt;"",F35*45/60,"")</f>
        <v>0</v>
      </c>
      <c r="I35" s="183">
        <v>0</v>
      </c>
      <c r="J35" s="202">
        <f t="shared" ref="J35:J36" si="6">IF(F35&lt;&gt;"",H35*I35,"")</f>
        <v>0</v>
      </c>
      <c r="K35" s="199">
        <f t="shared" si="3"/>
        <v>0</v>
      </c>
      <c r="L35" s="389"/>
      <c r="M35" s="390"/>
      <c r="N35" s="390"/>
      <c r="O35" s="390"/>
      <c r="P35" s="391"/>
      <c r="Q35" s="109"/>
      <c r="R35" s="77"/>
    </row>
    <row r="36" spans="1:20" ht="14.25" customHeight="1" x14ac:dyDescent="0.25">
      <c r="A36" s="77"/>
      <c r="B36" s="70"/>
      <c r="C36" s="435"/>
      <c r="D36" s="70"/>
      <c r="E36" s="219"/>
      <c r="F36" s="415">
        <v>0</v>
      </c>
      <c r="G36" s="416"/>
      <c r="H36" s="202">
        <f t="shared" si="5"/>
        <v>0</v>
      </c>
      <c r="I36" s="183">
        <v>0</v>
      </c>
      <c r="J36" s="202">
        <f t="shared" si="6"/>
        <v>0</v>
      </c>
      <c r="K36" s="199">
        <f t="shared" si="3"/>
        <v>0</v>
      </c>
      <c r="L36" s="389"/>
      <c r="M36" s="390"/>
      <c r="N36" s="390"/>
      <c r="O36" s="390"/>
      <c r="P36" s="391"/>
      <c r="Q36" s="109"/>
      <c r="R36" s="77"/>
    </row>
    <row r="37" spans="1:20" ht="14.25" customHeight="1" x14ac:dyDescent="0.25">
      <c r="A37" s="77"/>
      <c r="B37" s="70"/>
      <c r="C37" s="435"/>
      <c r="D37" s="70"/>
      <c r="E37" s="219"/>
      <c r="F37" s="415">
        <v>0</v>
      </c>
      <c r="G37" s="416"/>
      <c r="H37" s="202">
        <f t="shared" ref="H37:H38" si="7">IF($F$27&lt;&gt;"",F37*45/60,"")</f>
        <v>0</v>
      </c>
      <c r="I37" s="183">
        <v>0</v>
      </c>
      <c r="J37" s="202">
        <f t="shared" ref="J37:J38" si="8">IF(F37&lt;&gt;"",H37*I37,"")</f>
        <v>0</v>
      </c>
      <c r="K37" s="199">
        <f t="shared" si="3"/>
        <v>0</v>
      </c>
      <c r="L37" s="389"/>
      <c r="M37" s="390"/>
      <c r="N37" s="390"/>
      <c r="O37" s="390"/>
      <c r="P37" s="391"/>
      <c r="Q37" s="109"/>
      <c r="R37" s="77"/>
    </row>
    <row r="38" spans="1:20" ht="14.25" customHeight="1" x14ac:dyDescent="0.25">
      <c r="A38" s="77"/>
      <c r="B38" s="70"/>
      <c r="C38" s="435"/>
      <c r="D38" s="70"/>
      <c r="E38" s="219"/>
      <c r="F38" s="415">
        <v>0</v>
      </c>
      <c r="G38" s="416"/>
      <c r="H38" s="202">
        <f t="shared" si="7"/>
        <v>0</v>
      </c>
      <c r="I38" s="183">
        <v>0</v>
      </c>
      <c r="J38" s="202">
        <f t="shared" si="8"/>
        <v>0</v>
      </c>
      <c r="K38" s="199">
        <f t="shared" si="3"/>
        <v>0</v>
      </c>
      <c r="L38" s="389"/>
      <c r="M38" s="390"/>
      <c r="N38" s="390"/>
      <c r="O38" s="390"/>
      <c r="P38" s="391"/>
      <c r="Q38" s="109"/>
      <c r="R38" s="77"/>
    </row>
    <row r="39" spans="1:20" ht="14.25" customHeight="1" thickBot="1" x14ac:dyDescent="0.3">
      <c r="A39" s="77"/>
      <c r="B39" s="70"/>
      <c r="C39" s="435"/>
      <c r="D39" s="70"/>
      <c r="E39" s="219"/>
      <c r="F39" s="415">
        <v>0</v>
      </c>
      <c r="G39" s="416"/>
      <c r="H39" s="202">
        <f t="shared" si="4"/>
        <v>0</v>
      </c>
      <c r="I39" s="184">
        <v>0</v>
      </c>
      <c r="J39" s="202">
        <f t="shared" si="2"/>
        <v>0</v>
      </c>
      <c r="K39" s="200">
        <f t="shared" si="3"/>
        <v>0</v>
      </c>
      <c r="L39" s="417"/>
      <c r="M39" s="418"/>
      <c r="N39" s="418"/>
      <c r="O39" s="418"/>
      <c r="P39" s="419"/>
      <c r="Q39" s="109"/>
      <c r="R39" s="77"/>
    </row>
    <row r="40" spans="1:20" ht="16.5" customHeight="1" thickBot="1" x14ac:dyDescent="0.3">
      <c r="A40" s="77"/>
      <c r="B40" s="70"/>
      <c r="C40" s="436"/>
      <c r="D40" s="70"/>
      <c r="E40" s="420" t="s">
        <v>58</v>
      </c>
      <c r="F40" s="421"/>
      <c r="G40" s="421"/>
      <c r="H40" s="421"/>
      <c r="I40" s="421"/>
      <c r="J40" s="421"/>
      <c r="K40" s="201">
        <f>SUM(K27:K39)</f>
        <v>0</v>
      </c>
      <c r="L40" s="422"/>
      <c r="M40" s="422"/>
      <c r="N40" s="422"/>
      <c r="O40" s="422"/>
      <c r="P40" s="423"/>
      <c r="Q40" s="109"/>
      <c r="R40" s="77"/>
    </row>
    <row r="41" spans="1:20" ht="14.25" customHeight="1" thickBot="1" x14ac:dyDescent="0.3">
      <c r="A41" s="77"/>
      <c r="B41" s="70"/>
      <c r="C41" s="70"/>
      <c r="D41" s="70"/>
      <c r="E41" s="70"/>
      <c r="F41" s="70"/>
      <c r="G41" s="70"/>
      <c r="H41" s="70"/>
      <c r="I41" s="70"/>
      <c r="J41" s="70"/>
      <c r="K41" s="70"/>
      <c r="L41" s="70"/>
      <c r="M41" s="70"/>
      <c r="N41" s="70"/>
      <c r="O41" s="70"/>
      <c r="P41" s="70"/>
      <c r="Q41" s="109"/>
      <c r="R41" s="77"/>
    </row>
    <row r="42" spans="1:20" ht="16.5" thickBot="1" x14ac:dyDescent="0.3">
      <c r="A42" s="77"/>
      <c r="B42" s="239" t="s">
        <v>284</v>
      </c>
      <c r="C42" s="241" t="s">
        <v>285</v>
      </c>
      <c r="D42" s="241"/>
      <c r="E42" s="241"/>
      <c r="F42" s="240"/>
      <c r="G42" s="241"/>
      <c r="H42" s="241"/>
      <c r="I42" s="241"/>
      <c r="J42" s="241"/>
      <c r="K42" s="241"/>
      <c r="L42" s="241"/>
      <c r="M42" s="242">
        <f>L57</f>
        <v>0</v>
      </c>
      <c r="N42" s="241" t="s">
        <v>16</v>
      </c>
      <c r="O42" s="241"/>
      <c r="P42" s="241"/>
      <c r="Q42" s="254"/>
      <c r="R42" s="77"/>
    </row>
    <row r="43" spans="1:20" ht="12" customHeight="1" thickBot="1" x14ac:dyDescent="0.3">
      <c r="A43" s="77"/>
      <c r="B43" s="106"/>
      <c r="C43" s="107"/>
      <c r="D43" s="107"/>
      <c r="E43" s="107"/>
      <c r="F43" s="107"/>
      <c r="G43" s="107"/>
      <c r="H43" s="107"/>
      <c r="I43" s="107"/>
      <c r="J43" s="107"/>
      <c r="K43" s="107"/>
      <c r="L43" s="107"/>
      <c r="M43" s="107"/>
      <c r="N43" s="107"/>
      <c r="O43" s="107"/>
      <c r="P43" s="107"/>
      <c r="Q43" s="238"/>
      <c r="R43" s="77"/>
    </row>
    <row r="44" spans="1:20" ht="56.25" customHeight="1" x14ac:dyDescent="0.25">
      <c r="A44" s="77"/>
      <c r="B44" s="15"/>
      <c r="C44" s="424" t="s">
        <v>123</v>
      </c>
      <c r="D44" s="107"/>
      <c r="E44" s="220" t="s">
        <v>51</v>
      </c>
      <c r="F44" s="221"/>
      <c r="G44" s="221"/>
      <c r="H44" s="221"/>
      <c r="I44" s="221"/>
      <c r="J44" s="222" t="s">
        <v>118</v>
      </c>
      <c r="K44" s="222" t="s">
        <v>85</v>
      </c>
      <c r="L44" s="251" t="s">
        <v>133</v>
      </c>
      <c r="M44" s="427" t="s">
        <v>22</v>
      </c>
      <c r="N44" s="428"/>
      <c r="O44" s="428"/>
      <c r="P44" s="429"/>
      <c r="Q44" s="15"/>
      <c r="R44" s="77"/>
    </row>
    <row r="45" spans="1:20" ht="15.75" customHeight="1" x14ac:dyDescent="0.25">
      <c r="A45" s="77"/>
      <c r="B45" s="15"/>
      <c r="C45" s="425"/>
      <c r="D45" s="16"/>
      <c r="E45" s="430"/>
      <c r="F45" s="431"/>
      <c r="G45" s="431"/>
      <c r="H45" s="431"/>
      <c r="I45" s="431"/>
      <c r="J45" s="204">
        <v>0</v>
      </c>
      <c r="K45" s="12">
        <v>0</v>
      </c>
      <c r="L45" s="206">
        <f>K45</f>
        <v>0</v>
      </c>
      <c r="M45" s="432"/>
      <c r="N45" s="432"/>
      <c r="O45" s="432"/>
      <c r="P45" s="433"/>
      <c r="Q45" s="15"/>
      <c r="R45" s="77"/>
    </row>
    <row r="46" spans="1:20" ht="18.75" customHeight="1" x14ac:dyDescent="0.25">
      <c r="A46" s="77"/>
      <c r="B46" s="15"/>
      <c r="C46" s="425"/>
      <c r="D46" s="16"/>
      <c r="E46" s="430"/>
      <c r="F46" s="431"/>
      <c r="G46" s="431"/>
      <c r="H46" s="431"/>
      <c r="I46" s="431"/>
      <c r="J46" s="204">
        <v>0</v>
      </c>
      <c r="K46" s="12">
        <v>0</v>
      </c>
      <c r="L46" s="206">
        <f t="shared" ref="L46:L56" si="9">K46</f>
        <v>0</v>
      </c>
      <c r="M46" s="432"/>
      <c r="N46" s="432"/>
      <c r="O46" s="432"/>
      <c r="P46" s="433"/>
      <c r="Q46" s="15"/>
      <c r="R46" s="77"/>
      <c r="T46" s="70"/>
    </row>
    <row r="47" spans="1:20" ht="15.75" customHeight="1" x14ac:dyDescent="0.25">
      <c r="A47" s="77"/>
      <c r="B47" s="15"/>
      <c r="C47" s="425"/>
      <c r="D47" s="16"/>
      <c r="E47" s="430"/>
      <c r="F47" s="431"/>
      <c r="G47" s="431"/>
      <c r="H47" s="431"/>
      <c r="I47" s="450"/>
      <c r="J47" s="204">
        <v>0</v>
      </c>
      <c r="K47" s="12">
        <v>0</v>
      </c>
      <c r="L47" s="206">
        <f t="shared" si="9"/>
        <v>0</v>
      </c>
      <c r="M47" s="432"/>
      <c r="N47" s="432"/>
      <c r="O47" s="432"/>
      <c r="P47" s="433"/>
      <c r="Q47" s="15"/>
      <c r="R47" s="77"/>
    </row>
    <row r="48" spans="1:20" x14ac:dyDescent="0.25">
      <c r="A48" s="77"/>
      <c r="B48" s="15"/>
      <c r="C48" s="425"/>
      <c r="D48" s="17"/>
      <c r="E48" s="430"/>
      <c r="F48" s="431"/>
      <c r="G48" s="431"/>
      <c r="H48" s="431"/>
      <c r="I48" s="431"/>
      <c r="J48" s="204">
        <v>0</v>
      </c>
      <c r="K48" s="12">
        <v>0</v>
      </c>
      <c r="L48" s="206">
        <f t="shared" si="9"/>
        <v>0</v>
      </c>
      <c r="M48" s="432"/>
      <c r="N48" s="432"/>
      <c r="O48" s="432"/>
      <c r="P48" s="433"/>
      <c r="Q48" s="15"/>
      <c r="R48" s="77"/>
    </row>
    <row r="49" spans="1:18" x14ac:dyDescent="0.25">
      <c r="A49" s="77"/>
      <c r="B49" s="15"/>
      <c r="C49" s="425"/>
      <c r="D49" s="16"/>
      <c r="E49" s="430"/>
      <c r="F49" s="431"/>
      <c r="G49" s="431"/>
      <c r="H49" s="431"/>
      <c r="I49" s="431"/>
      <c r="J49" s="204">
        <v>0</v>
      </c>
      <c r="K49" s="12">
        <v>0</v>
      </c>
      <c r="L49" s="206">
        <f t="shared" si="9"/>
        <v>0</v>
      </c>
      <c r="M49" s="432"/>
      <c r="N49" s="432"/>
      <c r="O49" s="432"/>
      <c r="P49" s="433"/>
      <c r="Q49" s="15"/>
      <c r="R49" s="77"/>
    </row>
    <row r="50" spans="1:18" x14ac:dyDescent="0.25">
      <c r="A50" s="77"/>
      <c r="B50" s="15"/>
      <c r="C50" s="425"/>
      <c r="D50" s="16"/>
      <c r="E50" s="223"/>
      <c r="F50" s="205"/>
      <c r="G50" s="205"/>
      <c r="H50" s="205"/>
      <c r="I50" s="205"/>
      <c r="J50" s="204">
        <v>0</v>
      </c>
      <c r="K50" s="12">
        <v>0</v>
      </c>
      <c r="L50" s="206">
        <f t="shared" si="9"/>
        <v>0</v>
      </c>
      <c r="M50" s="432"/>
      <c r="N50" s="432"/>
      <c r="O50" s="432"/>
      <c r="P50" s="433"/>
      <c r="Q50" s="15"/>
      <c r="R50" s="77"/>
    </row>
    <row r="51" spans="1:18" ht="39.6" customHeight="1" x14ac:dyDescent="0.25">
      <c r="A51" s="77"/>
      <c r="B51" s="15"/>
      <c r="C51" s="425"/>
      <c r="D51" s="16"/>
      <c r="E51" s="430"/>
      <c r="F51" s="540"/>
      <c r="G51" s="540"/>
      <c r="H51" s="540"/>
      <c r="I51" s="542"/>
      <c r="J51" s="204">
        <v>0</v>
      </c>
      <c r="K51" s="12">
        <v>0</v>
      </c>
      <c r="L51" s="206">
        <f t="shared" si="9"/>
        <v>0</v>
      </c>
      <c r="M51" s="432"/>
      <c r="N51" s="432"/>
      <c r="O51" s="432"/>
      <c r="P51" s="433"/>
      <c r="Q51" s="15"/>
      <c r="R51" s="77"/>
    </row>
    <row r="52" spans="1:18" x14ac:dyDescent="0.25">
      <c r="A52" s="77"/>
      <c r="B52" s="15"/>
      <c r="C52" s="425"/>
      <c r="D52" s="16"/>
      <c r="E52" s="538"/>
      <c r="F52" s="445"/>
      <c r="G52" s="445"/>
      <c r="H52" s="445"/>
      <c r="I52" s="445"/>
      <c r="J52" s="204">
        <v>0</v>
      </c>
      <c r="K52" s="12">
        <v>0</v>
      </c>
      <c r="L52" s="206">
        <f t="shared" si="9"/>
        <v>0</v>
      </c>
      <c r="M52" s="432"/>
      <c r="N52" s="432"/>
      <c r="O52" s="432"/>
      <c r="P52" s="433"/>
      <c r="Q52" s="15"/>
      <c r="R52" s="77"/>
    </row>
    <row r="53" spans="1:18" x14ac:dyDescent="0.25">
      <c r="A53" s="77"/>
      <c r="B53" s="15"/>
      <c r="C53" s="425"/>
      <c r="D53" s="16"/>
      <c r="E53" s="376"/>
      <c r="F53" s="374"/>
      <c r="G53" s="374"/>
      <c r="H53" s="374"/>
      <c r="I53" s="374"/>
      <c r="J53" s="204">
        <v>0</v>
      </c>
      <c r="K53" s="12">
        <v>0</v>
      </c>
      <c r="L53" s="206">
        <f t="shared" ref="L53:L55" si="10">K53</f>
        <v>0</v>
      </c>
      <c r="M53" s="432"/>
      <c r="N53" s="432"/>
      <c r="O53" s="432"/>
      <c r="P53" s="433"/>
      <c r="Q53" s="15"/>
      <c r="R53" s="77"/>
    </row>
    <row r="54" spans="1:18" x14ac:dyDescent="0.25">
      <c r="A54" s="77"/>
      <c r="B54" s="15"/>
      <c r="C54" s="425"/>
      <c r="D54" s="16"/>
      <c r="E54" s="376"/>
      <c r="F54" s="374"/>
      <c r="G54" s="374"/>
      <c r="H54" s="374"/>
      <c r="I54" s="374"/>
      <c r="J54" s="204">
        <v>0</v>
      </c>
      <c r="K54" s="12">
        <v>0</v>
      </c>
      <c r="L54" s="206">
        <f t="shared" si="10"/>
        <v>0</v>
      </c>
      <c r="M54" s="432"/>
      <c r="N54" s="432"/>
      <c r="O54" s="432"/>
      <c r="P54" s="433"/>
      <c r="Q54" s="15"/>
      <c r="R54" s="77"/>
    </row>
    <row r="55" spans="1:18" x14ac:dyDescent="0.25">
      <c r="A55" s="77"/>
      <c r="B55" s="15"/>
      <c r="C55" s="425"/>
      <c r="D55" s="16"/>
      <c r="E55" s="376"/>
      <c r="F55" s="374"/>
      <c r="G55" s="374"/>
      <c r="H55" s="374"/>
      <c r="I55" s="374"/>
      <c r="J55" s="204">
        <v>0</v>
      </c>
      <c r="K55" s="12">
        <v>0</v>
      </c>
      <c r="L55" s="206">
        <f t="shared" si="10"/>
        <v>0</v>
      </c>
      <c r="M55" s="432"/>
      <c r="N55" s="432"/>
      <c r="O55" s="432"/>
      <c r="P55" s="433"/>
      <c r="Q55" s="15"/>
      <c r="R55" s="77"/>
    </row>
    <row r="56" spans="1:18" ht="18" customHeight="1" x14ac:dyDescent="0.25">
      <c r="A56" s="77"/>
      <c r="B56" s="15"/>
      <c r="C56" s="425"/>
      <c r="D56" s="16"/>
      <c r="E56" s="376"/>
      <c r="F56" s="374"/>
      <c r="G56" s="374"/>
      <c r="H56" s="374"/>
      <c r="I56" s="374"/>
      <c r="J56" s="204">
        <v>0</v>
      </c>
      <c r="K56" s="12">
        <v>0</v>
      </c>
      <c r="L56" s="206">
        <f t="shared" si="9"/>
        <v>0</v>
      </c>
      <c r="M56" s="432"/>
      <c r="N56" s="432"/>
      <c r="O56" s="432"/>
      <c r="P56" s="433"/>
      <c r="Q56" s="15"/>
      <c r="R56" s="77"/>
    </row>
    <row r="57" spans="1:18" ht="18" customHeight="1" thickBot="1" x14ac:dyDescent="0.3">
      <c r="A57" s="77"/>
      <c r="B57" s="15"/>
      <c r="C57" s="426"/>
      <c r="D57" s="16"/>
      <c r="E57" s="446"/>
      <c r="F57" s="447"/>
      <c r="G57" s="447"/>
      <c r="H57" s="447"/>
      <c r="I57" s="575"/>
      <c r="J57" s="224"/>
      <c r="K57" s="225"/>
      <c r="L57" s="226">
        <f>SUM(L45:L56)</f>
        <v>0</v>
      </c>
      <c r="M57" s="448"/>
      <c r="N57" s="448"/>
      <c r="O57" s="448"/>
      <c r="P57" s="449"/>
      <c r="Q57" s="15"/>
      <c r="R57" s="77"/>
    </row>
    <row r="58" spans="1:18" ht="18.75" customHeight="1" thickBot="1" x14ac:dyDescent="0.3">
      <c r="A58" s="77"/>
      <c r="B58" s="454"/>
      <c r="C58" s="455"/>
      <c r="D58" s="455"/>
      <c r="E58" s="455"/>
      <c r="F58" s="455"/>
      <c r="G58" s="455"/>
      <c r="H58" s="455"/>
      <c r="I58" s="455"/>
      <c r="J58" s="455"/>
      <c r="K58" s="455"/>
      <c r="L58" s="455"/>
      <c r="M58" s="455"/>
      <c r="N58" s="455"/>
      <c r="O58" s="455"/>
      <c r="P58" s="455"/>
      <c r="Q58" s="456"/>
      <c r="R58" s="77"/>
    </row>
    <row r="59" spans="1:18" ht="18" customHeight="1" thickBot="1" x14ac:dyDescent="0.3">
      <c r="A59" s="77"/>
      <c r="B59" s="234" t="s">
        <v>59</v>
      </c>
      <c r="C59" s="244" t="s">
        <v>119</v>
      </c>
      <c r="D59" s="244"/>
      <c r="E59" s="244"/>
      <c r="F59" s="243"/>
      <c r="G59" s="244"/>
      <c r="H59" s="244"/>
      <c r="I59" s="244"/>
      <c r="J59" s="244"/>
      <c r="K59" s="244"/>
      <c r="L59" s="244"/>
      <c r="M59" s="245">
        <f>L69</f>
        <v>0</v>
      </c>
      <c r="N59" s="244" t="s">
        <v>16</v>
      </c>
      <c r="O59" s="244"/>
      <c r="P59" s="244"/>
      <c r="Q59" s="255"/>
      <c r="R59" s="77"/>
    </row>
    <row r="60" spans="1:18" ht="19.5" customHeight="1" thickBot="1" x14ac:dyDescent="0.3">
      <c r="A60" s="77"/>
      <c r="B60" s="457"/>
      <c r="C60" s="458"/>
      <c r="D60" s="458"/>
      <c r="E60" s="458"/>
      <c r="F60" s="458"/>
      <c r="G60" s="458"/>
      <c r="H60" s="458"/>
      <c r="I60" s="458"/>
      <c r="J60" s="458"/>
      <c r="K60" s="458"/>
      <c r="L60" s="458"/>
      <c r="M60" s="458"/>
      <c r="N60" s="458"/>
      <c r="O60" s="458"/>
      <c r="P60" s="458"/>
      <c r="Q60" s="459"/>
      <c r="R60" s="77"/>
    </row>
    <row r="61" spans="1:18" ht="63" x14ac:dyDescent="0.25">
      <c r="A61" s="77"/>
      <c r="B61" s="15"/>
      <c r="C61" s="460" t="s">
        <v>120</v>
      </c>
      <c r="D61" s="14"/>
      <c r="E61" s="246" t="s">
        <v>51</v>
      </c>
      <c r="F61" s="247"/>
      <c r="G61" s="247"/>
      <c r="H61" s="247"/>
      <c r="I61" s="247"/>
      <c r="J61" s="248" t="s">
        <v>99</v>
      </c>
      <c r="K61" s="227" t="s">
        <v>132</v>
      </c>
      <c r="L61" s="252" t="s">
        <v>133</v>
      </c>
      <c r="M61" s="249" t="s">
        <v>22</v>
      </c>
      <c r="N61" s="247"/>
      <c r="O61" s="247"/>
      <c r="P61" s="250"/>
      <c r="Q61" s="14"/>
      <c r="R61" s="77"/>
    </row>
    <row r="62" spans="1:18" x14ac:dyDescent="0.25">
      <c r="A62" s="77"/>
      <c r="B62" s="15"/>
      <c r="C62" s="461"/>
      <c r="D62" s="14"/>
      <c r="E62" s="451"/>
      <c r="F62" s="452"/>
      <c r="G62" s="452"/>
      <c r="H62" s="452"/>
      <c r="I62" s="453"/>
      <c r="J62" s="207">
        <v>0</v>
      </c>
      <c r="K62" s="110">
        <v>0</v>
      </c>
      <c r="L62" s="209">
        <f t="shared" ref="L62:L68" si="11">K62</f>
        <v>0</v>
      </c>
      <c r="M62" s="417"/>
      <c r="N62" s="418"/>
      <c r="O62" s="418"/>
      <c r="P62" s="419"/>
      <c r="Q62" s="15"/>
      <c r="R62" s="77"/>
    </row>
    <row r="63" spans="1:18" x14ac:dyDescent="0.25">
      <c r="A63" s="77"/>
      <c r="B63" s="15"/>
      <c r="C63" s="461"/>
      <c r="D63" s="14"/>
      <c r="E63" s="451"/>
      <c r="F63" s="452"/>
      <c r="G63" s="452"/>
      <c r="H63" s="452"/>
      <c r="I63" s="453"/>
      <c r="J63" s="208">
        <v>0</v>
      </c>
      <c r="K63" s="12">
        <v>0</v>
      </c>
      <c r="L63" s="209">
        <f t="shared" si="11"/>
        <v>0</v>
      </c>
      <c r="M63" s="417"/>
      <c r="N63" s="418"/>
      <c r="O63" s="418"/>
      <c r="P63" s="419"/>
      <c r="Q63" s="15"/>
      <c r="R63" s="77"/>
    </row>
    <row r="64" spans="1:18" x14ac:dyDescent="0.25">
      <c r="A64" s="77"/>
      <c r="B64" s="15"/>
      <c r="C64" s="461"/>
      <c r="D64" s="14"/>
      <c r="E64" s="451"/>
      <c r="F64" s="452"/>
      <c r="G64" s="452"/>
      <c r="H64" s="452"/>
      <c r="I64" s="453"/>
      <c r="J64" s="208">
        <v>0</v>
      </c>
      <c r="K64" s="12">
        <v>0</v>
      </c>
      <c r="L64" s="209">
        <f t="shared" ref="L64" si="12">K64</f>
        <v>0</v>
      </c>
      <c r="M64" s="417"/>
      <c r="N64" s="418"/>
      <c r="O64" s="418"/>
      <c r="P64" s="419"/>
      <c r="Q64" s="15"/>
      <c r="R64" s="77"/>
    </row>
    <row r="65" spans="1:18" x14ac:dyDescent="0.25">
      <c r="A65" s="77"/>
      <c r="B65" s="15"/>
      <c r="C65" s="461"/>
      <c r="D65" s="14"/>
      <c r="E65" s="451"/>
      <c r="F65" s="452"/>
      <c r="G65" s="452"/>
      <c r="H65" s="452"/>
      <c r="I65" s="453"/>
      <c r="J65" s="208">
        <v>0</v>
      </c>
      <c r="K65" s="12">
        <v>0</v>
      </c>
      <c r="L65" s="209">
        <f t="shared" si="11"/>
        <v>0</v>
      </c>
      <c r="M65" s="417"/>
      <c r="N65" s="418" t="s">
        <v>142</v>
      </c>
      <c r="O65" s="418"/>
      <c r="P65" s="419"/>
      <c r="Q65" s="15"/>
      <c r="R65" s="77"/>
    </row>
    <row r="66" spans="1:18" x14ac:dyDescent="0.25">
      <c r="A66" s="77"/>
      <c r="B66" s="15"/>
      <c r="C66" s="461"/>
      <c r="D66" s="14"/>
      <c r="E66" s="451"/>
      <c r="F66" s="452"/>
      <c r="G66" s="452"/>
      <c r="H66" s="452"/>
      <c r="I66" s="453"/>
      <c r="J66" s="208">
        <v>0</v>
      </c>
      <c r="K66" s="12">
        <v>0</v>
      </c>
      <c r="L66" s="209">
        <f t="shared" si="11"/>
        <v>0</v>
      </c>
      <c r="M66" s="417"/>
      <c r="N66" s="418"/>
      <c r="O66" s="418"/>
      <c r="P66" s="419"/>
      <c r="Q66" s="15"/>
      <c r="R66" s="77"/>
    </row>
    <row r="67" spans="1:18" x14ac:dyDescent="0.25">
      <c r="A67" s="77"/>
      <c r="B67" s="15"/>
      <c r="C67" s="461"/>
      <c r="D67" s="14"/>
      <c r="E67" s="451" t="s">
        <v>52</v>
      </c>
      <c r="F67" s="452"/>
      <c r="G67" s="452"/>
      <c r="H67" s="452"/>
      <c r="I67" s="453"/>
      <c r="J67" s="208">
        <v>0</v>
      </c>
      <c r="K67" s="12">
        <v>0</v>
      </c>
      <c r="L67" s="209">
        <f t="shared" si="11"/>
        <v>0</v>
      </c>
      <c r="M67" s="417"/>
      <c r="N67" s="418"/>
      <c r="O67" s="418"/>
      <c r="P67" s="419"/>
      <c r="Q67" s="15"/>
      <c r="R67" s="77"/>
    </row>
    <row r="68" spans="1:18" x14ac:dyDescent="0.25">
      <c r="A68" s="77"/>
      <c r="B68" s="15"/>
      <c r="C68" s="461"/>
      <c r="D68" s="14"/>
      <c r="E68" s="466" t="s">
        <v>390</v>
      </c>
      <c r="F68" s="467"/>
      <c r="G68" s="467"/>
      <c r="H68" s="467"/>
      <c r="I68" s="468"/>
      <c r="J68" s="207">
        <v>0</v>
      </c>
      <c r="K68" s="176">
        <v>0</v>
      </c>
      <c r="L68" s="209">
        <f t="shared" si="11"/>
        <v>0</v>
      </c>
      <c r="M68" s="417"/>
      <c r="N68" s="418"/>
      <c r="O68" s="418"/>
      <c r="P68" s="419"/>
      <c r="Q68" s="15"/>
      <c r="R68" s="77"/>
    </row>
    <row r="69" spans="1:18" ht="16.5" thickBot="1" x14ac:dyDescent="0.3">
      <c r="A69" s="98"/>
      <c r="B69" s="232"/>
      <c r="C69" s="462"/>
      <c r="D69" s="14"/>
      <c r="E69" s="228"/>
      <c r="F69" s="229"/>
      <c r="G69" s="229"/>
      <c r="H69" s="229"/>
      <c r="I69" s="229"/>
      <c r="J69" s="230"/>
      <c r="K69" s="231"/>
      <c r="L69" s="231">
        <f>SUM(L62:L68)</f>
        <v>0</v>
      </c>
      <c r="M69" s="469"/>
      <c r="N69" s="470"/>
      <c r="O69" s="470"/>
      <c r="P69" s="471"/>
      <c r="Q69" s="15"/>
      <c r="R69" s="77"/>
    </row>
    <row r="70" spans="1:18" ht="16.5" thickBot="1" x14ac:dyDescent="0.3">
      <c r="A70" s="77"/>
      <c r="B70" s="472"/>
      <c r="C70" s="473"/>
      <c r="D70" s="473"/>
      <c r="E70" s="473"/>
      <c r="F70" s="473"/>
      <c r="G70" s="473"/>
      <c r="H70" s="473"/>
      <c r="I70" s="473"/>
      <c r="J70" s="473"/>
      <c r="K70" s="473"/>
      <c r="L70" s="473"/>
      <c r="M70" s="473"/>
      <c r="N70" s="473"/>
      <c r="O70" s="473"/>
      <c r="P70" s="473"/>
      <c r="Q70" s="474"/>
      <c r="R70" s="77"/>
    </row>
    <row r="71" spans="1:18" ht="9" customHeight="1" thickBot="1" x14ac:dyDescent="0.3">
      <c r="A71" s="111"/>
      <c r="B71" s="112"/>
      <c r="C71" s="113"/>
      <c r="D71" s="113"/>
      <c r="E71" s="3"/>
      <c r="F71" s="3"/>
      <c r="G71" s="3"/>
      <c r="H71" s="3"/>
      <c r="I71" s="3"/>
      <c r="J71" s="3"/>
      <c r="K71" s="3"/>
      <c r="L71" s="3"/>
      <c r="M71" s="3"/>
      <c r="N71" s="3"/>
      <c r="O71" s="3"/>
      <c r="P71" s="3"/>
      <c r="Q71" s="4"/>
      <c r="R71" s="114"/>
    </row>
    <row r="72" spans="1:18" ht="16.5" hidden="1" thickBot="1" x14ac:dyDescent="0.3">
      <c r="B72" s="115" t="s">
        <v>3</v>
      </c>
      <c r="C72" s="116"/>
      <c r="D72" s="2"/>
      <c r="E72" s="2"/>
      <c r="F72" s="117"/>
      <c r="G72" s="117"/>
      <c r="H72" s="117"/>
      <c r="I72" s="117"/>
      <c r="J72" s="117"/>
      <c r="K72" s="117"/>
      <c r="L72" s="117"/>
      <c r="M72" s="117"/>
      <c r="N72" s="117"/>
      <c r="O72" s="117"/>
      <c r="P72" s="117"/>
      <c r="Q72" s="117"/>
    </row>
    <row r="73" spans="1:18" ht="12.75" hidden="1" customHeight="1" x14ac:dyDescent="0.25">
      <c r="B73" s="118"/>
      <c r="C73" s="117"/>
      <c r="D73" s="119"/>
      <c r="E73" s="117"/>
      <c r="F73" s="120"/>
      <c r="G73" s="120"/>
      <c r="H73" s="120"/>
      <c r="I73" s="120"/>
      <c r="J73" s="120"/>
      <c r="K73" s="120"/>
      <c r="L73" s="120"/>
      <c r="M73" s="120">
        <f>SUM(M76:M80)</f>
        <v>0</v>
      </c>
      <c r="N73" s="120" t="s">
        <v>16</v>
      </c>
      <c r="O73" s="120"/>
      <c r="P73" s="120"/>
      <c r="Q73" s="120"/>
    </row>
    <row r="74" spans="1:18" hidden="1" x14ac:dyDescent="0.25">
      <c r="B74" s="121"/>
      <c r="C74" s="120"/>
      <c r="D74" s="120"/>
      <c r="E74" s="120"/>
      <c r="F74" s="120"/>
      <c r="G74" s="120"/>
      <c r="H74" s="120"/>
      <c r="I74" s="120"/>
      <c r="J74" s="120"/>
      <c r="K74" s="120"/>
      <c r="L74" s="120"/>
      <c r="M74" s="120"/>
      <c r="N74" s="120"/>
      <c r="O74" s="120"/>
      <c r="P74" s="120"/>
      <c r="Q74" s="122"/>
    </row>
    <row r="75" spans="1:18" hidden="1" x14ac:dyDescent="0.25">
      <c r="B75" s="56"/>
      <c r="C75" s="123"/>
      <c r="D75" s="123"/>
      <c r="E75" s="120"/>
      <c r="F75" s="463" t="s">
        <v>23</v>
      </c>
      <c r="G75" s="463"/>
      <c r="H75" s="463"/>
      <c r="I75" s="463"/>
      <c r="J75" s="463"/>
      <c r="K75" s="463"/>
      <c r="L75" s="124" t="s">
        <v>24</v>
      </c>
      <c r="M75" s="125" t="s">
        <v>21</v>
      </c>
      <c r="N75" s="126" t="s">
        <v>22</v>
      </c>
      <c r="O75" s="127"/>
      <c r="P75" s="127"/>
      <c r="Q75" s="182"/>
    </row>
    <row r="76" spans="1:18" hidden="1" x14ac:dyDescent="0.25">
      <c r="B76" s="56"/>
      <c r="C76" s="128"/>
      <c r="D76" s="128"/>
      <c r="E76" s="129"/>
      <c r="F76" s="464"/>
      <c r="G76" s="464"/>
      <c r="H76" s="464"/>
      <c r="I76" s="464"/>
      <c r="J76" s="464"/>
      <c r="K76" s="465"/>
      <c r="L76" s="130"/>
      <c r="M76" s="131">
        <f>L76</f>
        <v>0</v>
      </c>
      <c r="N76" s="180"/>
      <c r="O76" s="181"/>
      <c r="P76" s="181"/>
      <c r="Q76" s="182"/>
    </row>
    <row r="77" spans="1:18" hidden="1" x14ac:dyDescent="0.25">
      <c r="B77" s="56"/>
      <c r="C77" s="128"/>
      <c r="D77" s="128"/>
      <c r="E77" s="132" t="s">
        <v>28</v>
      </c>
      <c r="F77" s="464"/>
      <c r="G77" s="464"/>
      <c r="H77" s="464"/>
      <c r="I77" s="464"/>
      <c r="J77" s="464"/>
      <c r="K77" s="465"/>
      <c r="L77" s="130"/>
      <c r="M77" s="131">
        <f t="shared" ref="M77:M80" si="13">L77</f>
        <v>0</v>
      </c>
      <c r="N77" s="180"/>
      <c r="O77" s="181"/>
      <c r="P77" s="181"/>
      <c r="Q77" s="182"/>
    </row>
    <row r="78" spans="1:18" hidden="1" x14ac:dyDescent="0.25">
      <c r="B78" s="56"/>
      <c r="C78" s="128"/>
      <c r="D78" s="128"/>
      <c r="E78" s="132" t="s">
        <v>29</v>
      </c>
      <c r="F78" s="464"/>
      <c r="G78" s="464"/>
      <c r="H78" s="464"/>
      <c r="I78" s="464"/>
      <c r="J78" s="464"/>
      <c r="K78" s="465"/>
      <c r="L78" s="130"/>
      <c r="M78" s="131">
        <f t="shared" si="13"/>
        <v>0</v>
      </c>
      <c r="N78" s="180"/>
      <c r="O78" s="181"/>
      <c r="P78" s="181"/>
      <c r="Q78" s="182"/>
    </row>
    <row r="79" spans="1:18" hidden="1" x14ac:dyDescent="0.25">
      <c r="B79" s="56"/>
      <c r="C79" s="128"/>
      <c r="D79" s="128"/>
      <c r="E79" s="132" t="s">
        <v>30</v>
      </c>
      <c r="F79" s="464"/>
      <c r="G79" s="464"/>
      <c r="H79" s="464"/>
      <c r="I79" s="464"/>
      <c r="J79" s="464"/>
      <c r="K79" s="465"/>
      <c r="L79" s="133"/>
      <c r="M79" s="131">
        <v>0</v>
      </c>
      <c r="N79" s="180"/>
      <c r="O79" s="181"/>
      <c r="P79" s="181"/>
      <c r="Q79" s="182"/>
    </row>
    <row r="80" spans="1:18" hidden="1" x14ac:dyDescent="0.25">
      <c r="B80" s="178"/>
      <c r="C80" s="134"/>
      <c r="D80" s="134"/>
      <c r="E80" s="132" t="s">
        <v>31</v>
      </c>
      <c r="F80" s="464"/>
      <c r="G80" s="464"/>
      <c r="H80" s="464"/>
      <c r="I80" s="464"/>
      <c r="J80" s="464"/>
      <c r="K80" s="465"/>
      <c r="L80" s="130"/>
      <c r="M80" s="131">
        <f t="shared" si="13"/>
        <v>0</v>
      </c>
      <c r="N80" s="180"/>
      <c r="O80" s="181"/>
      <c r="P80" s="181"/>
      <c r="Q80" s="179"/>
    </row>
    <row r="81" spans="2:17" hidden="1" x14ac:dyDescent="0.25">
      <c r="B81" s="135" t="s">
        <v>4</v>
      </c>
      <c r="C81" s="179"/>
      <c r="D81" s="179"/>
      <c r="E81" s="136" t="s">
        <v>27</v>
      </c>
      <c r="F81" s="179"/>
      <c r="G81" s="179"/>
      <c r="H81" s="179"/>
      <c r="I81" s="179"/>
      <c r="J81" s="179"/>
      <c r="K81" s="179"/>
      <c r="L81" s="179"/>
      <c r="M81" s="179"/>
      <c r="N81" s="179"/>
      <c r="O81" s="179"/>
      <c r="P81" s="179"/>
      <c r="Q81" s="137"/>
    </row>
    <row r="82" spans="2:17" ht="12" hidden="1" customHeight="1" x14ac:dyDescent="0.25">
      <c r="B82" s="118"/>
      <c r="C82" s="137"/>
      <c r="D82" s="138"/>
      <c r="E82" s="179"/>
      <c r="F82" s="139"/>
      <c r="G82" s="138"/>
      <c r="H82" s="138"/>
      <c r="I82" s="138"/>
      <c r="J82" s="138"/>
      <c r="K82" s="138"/>
      <c r="L82" s="138"/>
      <c r="M82" s="140">
        <f>SUM(M85:M91)</f>
        <v>0</v>
      </c>
      <c r="N82" s="138" t="s">
        <v>16</v>
      </c>
      <c r="O82" s="138"/>
      <c r="P82" s="137"/>
      <c r="Q82" s="120"/>
    </row>
    <row r="83" spans="2:17" hidden="1" x14ac:dyDescent="0.25">
      <c r="B83" s="121"/>
      <c r="C83" s="120"/>
      <c r="D83" s="120"/>
      <c r="E83" s="138"/>
      <c r="F83" s="120"/>
      <c r="G83" s="120"/>
      <c r="H83" s="120"/>
      <c r="I83" s="120"/>
      <c r="J83" s="120"/>
      <c r="K83" s="120"/>
      <c r="L83" s="120"/>
      <c r="M83" s="120"/>
      <c r="N83" s="120"/>
      <c r="O83" s="120"/>
      <c r="P83" s="120"/>
      <c r="Q83" s="122"/>
    </row>
    <row r="84" spans="2:17" hidden="1" x14ac:dyDescent="0.25">
      <c r="B84" s="56"/>
      <c r="C84" s="123"/>
      <c r="D84" s="123"/>
      <c r="E84" s="120"/>
      <c r="F84" s="463" t="s">
        <v>32</v>
      </c>
      <c r="G84" s="463"/>
      <c r="H84" s="463"/>
      <c r="I84" s="463"/>
      <c r="J84" s="463"/>
      <c r="K84" s="463"/>
      <c r="L84" s="124" t="s">
        <v>24</v>
      </c>
      <c r="M84" s="125" t="s">
        <v>21</v>
      </c>
      <c r="N84" s="126" t="s">
        <v>22</v>
      </c>
      <c r="O84" s="127"/>
      <c r="P84" s="127"/>
      <c r="Q84" s="182"/>
    </row>
    <row r="85" spans="2:17" hidden="1" x14ac:dyDescent="0.25">
      <c r="B85" s="56"/>
      <c r="C85" s="128"/>
      <c r="D85" s="128"/>
      <c r="E85" s="129"/>
      <c r="F85" s="464"/>
      <c r="G85" s="464"/>
      <c r="H85" s="464"/>
      <c r="I85" s="464"/>
      <c r="J85" s="464"/>
      <c r="K85" s="465"/>
      <c r="L85" s="133"/>
      <c r="M85" s="131">
        <f>L85</f>
        <v>0</v>
      </c>
      <c r="N85" s="180"/>
      <c r="O85" s="181"/>
      <c r="P85" s="181"/>
      <c r="Q85" s="182"/>
    </row>
    <row r="86" spans="2:17" hidden="1" x14ac:dyDescent="0.25">
      <c r="B86" s="56"/>
      <c r="C86" s="128"/>
      <c r="D86" s="128"/>
      <c r="E86" s="141" t="s">
        <v>33</v>
      </c>
      <c r="F86" s="464"/>
      <c r="G86" s="464"/>
      <c r="H86" s="464"/>
      <c r="I86" s="464"/>
      <c r="J86" s="464"/>
      <c r="K86" s="465"/>
      <c r="L86" s="133"/>
      <c r="M86" s="131">
        <f t="shared" ref="M86:M91" si="14">L86</f>
        <v>0</v>
      </c>
      <c r="N86" s="180"/>
      <c r="O86" s="181"/>
      <c r="P86" s="181"/>
      <c r="Q86" s="182"/>
    </row>
    <row r="87" spans="2:17" hidden="1" x14ac:dyDescent="0.25">
      <c r="B87" s="56"/>
      <c r="C87" s="128"/>
      <c r="D87" s="128"/>
      <c r="E87" s="141" t="s">
        <v>34</v>
      </c>
      <c r="F87" s="464"/>
      <c r="G87" s="464"/>
      <c r="H87" s="464"/>
      <c r="I87" s="464"/>
      <c r="J87" s="464"/>
      <c r="K87" s="465"/>
      <c r="L87" s="133"/>
      <c r="M87" s="131">
        <f t="shared" si="14"/>
        <v>0</v>
      </c>
      <c r="N87" s="180"/>
      <c r="O87" s="181"/>
      <c r="P87" s="181"/>
      <c r="Q87" s="182"/>
    </row>
    <row r="88" spans="2:17" hidden="1" x14ac:dyDescent="0.25">
      <c r="B88" s="56"/>
      <c r="C88" s="128"/>
      <c r="D88" s="128"/>
      <c r="E88" s="141" t="s">
        <v>35</v>
      </c>
      <c r="F88" s="464"/>
      <c r="G88" s="464"/>
      <c r="H88" s="464"/>
      <c r="I88" s="464"/>
      <c r="J88" s="464"/>
      <c r="K88" s="465"/>
      <c r="L88" s="133"/>
      <c r="M88" s="131">
        <f t="shared" si="14"/>
        <v>0</v>
      </c>
      <c r="N88" s="180"/>
      <c r="O88" s="181"/>
      <c r="P88" s="181"/>
      <c r="Q88" s="182"/>
    </row>
    <row r="89" spans="2:17" hidden="1" x14ac:dyDescent="0.25">
      <c r="B89" s="56"/>
      <c r="C89" s="128"/>
      <c r="D89" s="128"/>
      <c r="E89" s="141" t="s">
        <v>36</v>
      </c>
      <c r="F89" s="465"/>
      <c r="G89" s="476"/>
      <c r="H89" s="476"/>
      <c r="I89" s="476"/>
      <c r="J89" s="476"/>
      <c r="K89" s="477"/>
      <c r="L89" s="133"/>
      <c r="M89" s="131">
        <f t="shared" si="14"/>
        <v>0</v>
      </c>
      <c r="N89" s="180"/>
      <c r="O89" s="181"/>
      <c r="P89" s="181"/>
      <c r="Q89" s="182"/>
    </row>
    <row r="90" spans="2:17" hidden="1" x14ac:dyDescent="0.25">
      <c r="B90" s="56"/>
      <c r="C90" s="128"/>
      <c r="D90" s="128"/>
      <c r="E90" s="141" t="s">
        <v>37</v>
      </c>
      <c r="F90" s="464"/>
      <c r="G90" s="464"/>
      <c r="H90" s="464"/>
      <c r="I90" s="464"/>
      <c r="J90" s="464"/>
      <c r="K90" s="465"/>
      <c r="L90" s="130"/>
      <c r="M90" s="131">
        <f t="shared" si="14"/>
        <v>0</v>
      </c>
      <c r="N90" s="180"/>
      <c r="O90" s="181"/>
      <c r="P90" s="181"/>
      <c r="Q90" s="182"/>
    </row>
    <row r="91" spans="2:17" hidden="1" x14ac:dyDescent="0.25">
      <c r="B91" s="178"/>
      <c r="C91" s="128"/>
      <c r="D91" s="128"/>
      <c r="E91" s="141" t="s">
        <v>27</v>
      </c>
      <c r="F91" s="464"/>
      <c r="G91" s="464"/>
      <c r="H91" s="464"/>
      <c r="I91" s="464"/>
      <c r="J91" s="464"/>
      <c r="K91" s="465"/>
      <c r="L91" s="130"/>
      <c r="M91" s="131">
        <f t="shared" si="14"/>
        <v>0</v>
      </c>
      <c r="N91" s="180"/>
      <c r="O91" s="181"/>
      <c r="P91" s="181"/>
      <c r="Q91" s="179"/>
    </row>
    <row r="92" spans="2:17" hidden="1" x14ac:dyDescent="0.25">
      <c r="B92" s="135" t="s">
        <v>5</v>
      </c>
      <c r="C92" s="179"/>
      <c r="D92" s="179"/>
      <c r="E92" s="141" t="s">
        <v>27</v>
      </c>
      <c r="F92" s="179"/>
      <c r="G92" s="179"/>
      <c r="H92" s="179"/>
      <c r="I92" s="179"/>
      <c r="J92" s="179"/>
      <c r="K92" s="179"/>
      <c r="L92" s="179"/>
      <c r="M92" s="179"/>
      <c r="N92" s="179"/>
      <c r="O92" s="179"/>
      <c r="P92" s="179"/>
      <c r="Q92" s="137"/>
    </row>
    <row r="93" spans="2:17" ht="13.5" hidden="1" customHeight="1" x14ac:dyDescent="0.25">
      <c r="B93" s="118"/>
      <c r="C93" s="137"/>
      <c r="D93" s="138"/>
      <c r="E93" s="179"/>
      <c r="F93" s="139"/>
      <c r="G93" s="138"/>
      <c r="H93" s="138"/>
      <c r="I93" s="138"/>
      <c r="J93" s="138"/>
      <c r="K93" s="138"/>
      <c r="L93" s="138"/>
      <c r="M93" s="140" t="e">
        <f>SUM(M96:M107)</f>
        <v>#REF!</v>
      </c>
      <c r="N93" s="138" t="s">
        <v>16</v>
      </c>
      <c r="O93" s="138"/>
      <c r="P93" s="137"/>
      <c r="Q93" s="120"/>
    </row>
    <row r="94" spans="2:17" ht="23.25" hidden="1" customHeight="1" x14ac:dyDescent="0.25">
      <c r="B94" s="142"/>
      <c r="C94" s="120"/>
      <c r="D94" s="120"/>
      <c r="E94" s="138"/>
      <c r="F94" s="120"/>
      <c r="G94" s="120"/>
      <c r="H94" s="120"/>
      <c r="I94" s="120"/>
      <c r="J94" s="120"/>
      <c r="K94" s="120"/>
      <c r="L94" s="120"/>
      <c r="M94" s="120"/>
      <c r="N94" s="120"/>
      <c r="O94" s="120"/>
      <c r="P94" s="120"/>
      <c r="Q94" s="122"/>
    </row>
    <row r="95" spans="2:17" ht="19.5" hidden="1" customHeight="1" x14ac:dyDescent="0.25">
      <c r="B95" s="142"/>
      <c r="C95" s="143"/>
      <c r="D95" s="144"/>
      <c r="E95" s="120"/>
      <c r="F95" s="145" t="s">
        <v>18</v>
      </c>
      <c r="G95" s="146"/>
      <c r="H95" s="146"/>
      <c r="I95" s="146"/>
      <c r="J95" s="147"/>
      <c r="K95" s="148" t="s">
        <v>19</v>
      </c>
      <c r="L95" s="124" t="s">
        <v>24</v>
      </c>
      <c r="M95" s="125" t="s">
        <v>21</v>
      </c>
      <c r="N95" s="126" t="s">
        <v>22</v>
      </c>
      <c r="O95" s="127"/>
      <c r="P95" s="127"/>
      <c r="Q95" s="182"/>
    </row>
    <row r="96" spans="2:17" ht="19.5" hidden="1" customHeight="1" x14ac:dyDescent="0.25">
      <c r="B96" s="142"/>
      <c r="C96" s="143"/>
      <c r="D96" s="144"/>
      <c r="E96" s="145" t="s">
        <v>17</v>
      </c>
      <c r="F96" s="149" t="str">
        <f>IF(K27&gt;0,E27,"")</f>
        <v/>
      </c>
      <c r="G96" s="150"/>
      <c r="H96" s="150"/>
      <c r="I96" s="150"/>
      <c r="J96" s="151"/>
      <c r="K96" s="49" t="e">
        <f>IF(#REF!&gt;0,#REF!,"")</f>
        <v>#REF!</v>
      </c>
      <c r="L96" s="130" t="e">
        <f>IF(E97&gt;0,(VLOOKUP(#REF!,#REF!,18,FALSE))*(3+K96)/(25+3),"")</f>
        <v>#REF!</v>
      </c>
      <c r="M96" s="131" t="e">
        <f>L96</f>
        <v>#REF!</v>
      </c>
      <c r="N96" s="180"/>
      <c r="O96" s="181"/>
      <c r="P96" s="181"/>
      <c r="Q96" s="182"/>
    </row>
    <row r="97" spans="2:17" ht="19.5" hidden="1" customHeight="1" x14ac:dyDescent="0.25">
      <c r="B97" s="142"/>
      <c r="C97" s="143"/>
      <c r="D97" s="144"/>
      <c r="E97" s="149" t="str">
        <f>IF(K27&gt;0,#REF!,"")</f>
        <v/>
      </c>
      <c r="F97" s="152" t="str">
        <f>IF(K28&gt;0,F28,"")</f>
        <v/>
      </c>
      <c r="G97" s="153"/>
      <c r="H97" s="153"/>
      <c r="I97" s="153"/>
      <c r="J97" s="154"/>
      <c r="K97" s="49" t="e">
        <f>IF(#REF!&gt;0,#REF!,"")</f>
        <v>#REF!</v>
      </c>
      <c r="L97" s="130" t="e">
        <f>IF(E98&gt;0,(VLOOKUP(E28,#REF!,18,FALSE))*(3+K97)/(25+3),"")</f>
        <v>#REF!</v>
      </c>
      <c r="M97" s="131" t="e">
        <f t="shared" ref="M97:M107" si="15">L97</f>
        <v>#REF!</v>
      </c>
      <c r="N97" s="180"/>
      <c r="O97" s="181"/>
      <c r="P97" s="181"/>
      <c r="Q97" s="182"/>
    </row>
    <row r="98" spans="2:17" ht="19.5" hidden="1" customHeight="1" x14ac:dyDescent="0.25">
      <c r="B98" s="142"/>
      <c r="C98" s="143"/>
      <c r="D98" s="144"/>
      <c r="E98" s="149" t="str">
        <f>IF(K28&gt;0,E28,"")</f>
        <v/>
      </c>
      <c r="F98" s="152" t="str">
        <f>IF(K29&gt;0,F29,"")</f>
        <v/>
      </c>
      <c r="G98" s="153"/>
      <c r="H98" s="153"/>
      <c r="I98" s="153"/>
      <c r="J98" s="154"/>
      <c r="K98" s="49" t="e">
        <f>IF(#REF!&gt;0,#REF!,"")</f>
        <v>#REF!</v>
      </c>
      <c r="L98" s="130" t="e">
        <f>IF(E99&gt;0,(VLOOKUP(E29,#REF!,18,FALSE))*(3+K98)/(25+3),"")</f>
        <v>#REF!</v>
      </c>
      <c r="M98" s="131" t="e">
        <f t="shared" si="15"/>
        <v>#REF!</v>
      </c>
      <c r="N98" s="180"/>
      <c r="O98" s="181"/>
      <c r="P98" s="181"/>
      <c r="Q98" s="182"/>
    </row>
    <row r="99" spans="2:17" ht="19.5" hidden="1" customHeight="1" x14ac:dyDescent="0.25">
      <c r="B99" s="142"/>
      <c r="C99" s="143"/>
      <c r="D99" s="144"/>
      <c r="E99" s="149" t="str">
        <f>IF(K29&gt;0,E29,"")</f>
        <v/>
      </c>
      <c r="F99" s="152" t="str">
        <f>IF(K30&gt;0,F30,"")</f>
        <v/>
      </c>
      <c r="G99" s="153"/>
      <c r="H99" s="153"/>
      <c r="I99" s="153"/>
      <c r="J99" s="154"/>
      <c r="K99" s="49" t="e">
        <f>IF(#REF!&gt;0,#REF!,"")</f>
        <v>#REF!</v>
      </c>
      <c r="L99" s="130" t="e">
        <f>IF(E100&gt;0,(VLOOKUP(E30,#REF!,18,FALSE))*(3+K99)/(25+3),"")</f>
        <v>#REF!</v>
      </c>
      <c r="M99" s="131" t="e">
        <f t="shared" si="15"/>
        <v>#REF!</v>
      </c>
      <c r="N99" s="180"/>
      <c r="O99" s="181"/>
      <c r="P99" s="181"/>
      <c r="Q99" s="182"/>
    </row>
    <row r="100" spans="2:17" ht="19.5" hidden="1" customHeight="1" x14ac:dyDescent="0.25">
      <c r="B100" s="142"/>
      <c r="C100" s="143"/>
      <c r="D100" s="144"/>
      <c r="E100" s="149" t="str">
        <f>IF(K30&gt;0,E30,"")</f>
        <v/>
      </c>
      <c r="F100" s="152" t="e">
        <f>IF(#REF!&gt;0,#REF!,"")</f>
        <v>#REF!</v>
      </c>
      <c r="G100" s="153"/>
      <c r="H100" s="153"/>
      <c r="I100" s="153"/>
      <c r="J100" s="154"/>
      <c r="K100" s="49" t="e">
        <f>IF(#REF!&gt;0,#REF!,"")</f>
        <v>#REF!</v>
      </c>
      <c r="L100" s="130" t="e">
        <f>IF(E101&gt;0,(VLOOKUP(E31,#REF!,18,FALSE))*(3+K100)/(25+3),"")</f>
        <v>#REF!</v>
      </c>
      <c r="M100" s="131" t="e">
        <f t="shared" si="15"/>
        <v>#REF!</v>
      </c>
      <c r="N100" s="180"/>
      <c r="O100" s="181"/>
      <c r="P100" s="181"/>
      <c r="Q100" s="182"/>
    </row>
    <row r="101" spans="2:17" ht="19.5" hidden="1" customHeight="1" x14ac:dyDescent="0.25">
      <c r="B101" s="142"/>
      <c r="C101" s="143"/>
      <c r="D101" s="144"/>
      <c r="E101" s="149" t="e">
        <f>IF(#REF!&gt;0,E31,"")</f>
        <v>#REF!</v>
      </c>
      <c r="F101" s="152" t="str">
        <f>IF(K31&gt;0,F31,"")</f>
        <v/>
      </c>
      <c r="G101" s="153"/>
      <c r="H101" s="153"/>
      <c r="I101" s="153"/>
      <c r="J101" s="154"/>
      <c r="K101" s="49" t="e">
        <f>IF(#REF!&gt;0,#REF!,"")</f>
        <v>#REF!</v>
      </c>
      <c r="L101" s="130" t="e">
        <f>IF(E102&gt;0,(VLOOKUP(#REF!,#REF!,18,FALSE))*(3+K101)/(25+3),"")</f>
        <v>#REF!</v>
      </c>
      <c r="M101" s="131" t="e">
        <f t="shared" si="15"/>
        <v>#REF!</v>
      </c>
      <c r="N101" s="180"/>
      <c r="O101" s="181"/>
      <c r="P101" s="181"/>
      <c r="Q101" s="182"/>
    </row>
    <row r="102" spans="2:17" ht="19.5" hidden="1" customHeight="1" x14ac:dyDescent="0.25">
      <c r="B102" s="142"/>
      <c r="C102" s="143"/>
      <c r="D102" s="144"/>
      <c r="E102" s="149" t="str">
        <f>IF(K31&gt;0,#REF!,"")</f>
        <v/>
      </c>
      <c r="F102" s="152" t="e">
        <f>IF(#REF!&gt;0,E32,"")</f>
        <v>#REF!</v>
      </c>
      <c r="G102" s="153"/>
      <c r="H102" s="153"/>
      <c r="I102" s="153"/>
      <c r="J102" s="154"/>
      <c r="K102" s="49" t="e">
        <f>IF(#REF!&gt;0,#REF!,"")</f>
        <v>#REF!</v>
      </c>
      <c r="L102" s="130" t="e">
        <f>IF(E103&gt;0,(VLOOKUP(E33,#REF!,18,FALSE))*(3+K102)/(25+3),"")</f>
        <v>#REF!</v>
      </c>
      <c r="M102" s="131" t="e">
        <f t="shared" si="15"/>
        <v>#REF!</v>
      </c>
      <c r="N102" s="180"/>
      <c r="O102" s="181"/>
      <c r="P102" s="181"/>
      <c r="Q102" s="182"/>
    </row>
    <row r="103" spans="2:17" ht="19.5" hidden="1" customHeight="1" x14ac:dyDescent="0.25">
      <c r="B103" s="142"/>
      <c r="C103" s="143"/>
      <c r="D103" s="144"/>
      <c r="E103" s="149" t="e">
        <f>IF(#REF!&gt;0,E33,"")</f>
        <v>#REF!</v>
      </c>
      <c r="F103" s="152" t="str">
        <f>IF(K32&gt;0,F33,"")</f>
        <v/>
      </c>
      <c r="G103" s="153"/>
      <c r="H103" s="153"/>
      <c r="I103" s="153"/>
      <c r="J103" s="154"/>
      <c r="K103" s="49" t="e">
        <f>IF(#REF!&gt;0,#REF!,"")</f>
        <v>#REF!</v>
      </c>
      <c r="L103" s="130" t="e">
        <f>IF(E104&gt;0,(VLOOKUP(E34,#REF!,18,FALSE))*(3+K103)/(25+3),"")</f>
        <v>#REF!</v>
      </c>
      <c r="M103" s="131" t="e">
        <f t="shared" si="15"/>
        <v>#REF!</v>
      </c>
      <c r="N103" s="180"/>
      <c r="O103" s="181"/>
      <c r="P103" s="181"/>
      <c r="Q103" s="182"/>
    </row>
    <row r="104" spans="2:17" ht="19.5" hidden="1" customHeight="1" x14ac:dyDescent="0.25">
      <c r="B104" s="142"/>
      <c r="C104" s="143"/>
      <c r="D104" s="144"/>
      <c r="E104" s="149" t="str">
        <f>IF(K32&gt;0,E34,"")</f>
        <v/>
      </c>
      <c r="F104" s="152" t="str">
        <f>IF(K33&gt;0,F34,"")</f>
        <v/>
      </c>
      <c r="G104" s="153"/>
      <c r="H104" s="153"/>
      <c r="I104" s="153"/>
      <c r="J104" s="154"/>
      <c r="K104" s="49" t="e">
        <f>IF(#REF!&gt;0,#REF!,"")</f>
        <v>#REF!</v>
      </c>
      <c r="L104" s="130" t="e">
        <f>IF(E105&gt;0,(VLOOKUP(#REF!,#REF!,18,FALSE))*(3+K104)/(25+3),"")</f>
        <v>#REF!</v>
      </c>
      <c r="M104" s="131" t="e">
        <f t="shared" si="15"/>
        <v>#REF!</v>
      </c>
      <c r="N104" s="180"/>
      <c r="O104" s="181"/>
      <c r="P104" s="181"/>
      <c r="Q104" s="182"/>
    </row>
    <row r="105" spans="2:17" ht="19.5" hidden="1" customHeight="1" x14ac:dyDescent="0.25">
      <c r="B105" s="142"/>
      <c r="C105" s="143"/>
      <c r="D105" s="144"/>
      <c r="E105" s="149" t="str">
        <f>IF(K33&gt;0,#REF!,"")</f>
        <v/>
      </c>
      <c r="F105" s="152" t="str">
        <f>IF(K34&gt;0,#REF!,"")</f>
        <v/>
      </c>
      <c r="G105" s="153"/>
      <c r="H105" s="153"/>
      <c r="I105" s="153"/>
      <c r="J105" s="154"/>
      <c r="K105" s="49" t="e">
        <f>IF(#REF!&gt;0,#REF!,"")</f>
        <v>#REF!</v>
      </c>
      <c r="L105" s="130" t="e">
        <f>IF(E106&gt;0,(VLOOKUP(E39,#REF!,18,FALSE))*(3+K105)/(25+3),"")</f>
        <v>#REF!</v>
      </c>
      <c r="M105" s="131" t="e">
        <f t="shared" si="15"/>
        <v>#REF!</v>
      </c>
      <c r="N105" s="180"/>
      <c r="O105" s="181"/>
      <c r="P105" s="181"/>
      <c r="Q105" s="182"/>
    </row>
    <row r="106" spans="2:17" ht="19.5" hidden="1" customHeight="1" x14ac:dyDescent="0.25">
      <c r="B106" s="142"/>
      <c r="C106" s="143"/>
      <c r="D106" s="144"/>
      <c r="E106" s="149" t="str">
        <f>IF(K34&gt;0,E39,"")</f>
        <v/>
      </c>
      <c r="F106" s="152" t="e">
        <f>IF(#REF!&gt;0,#REF!,"")</f>
        <v>#REF!</v>
      </c>
      <c r="G106" s="153"/>
      <c r="H106" s="153"/>
      <c r="I106" s="153"/>
      <c r="J106" s="154"/>
      <c r="K106" s="49" t="e">
        <f>IF(#REF!&gt;0,#REF!,"")</f>
        <v>#REF!</v>
      </c>
      <c r="L106" s="130" t="e">
        <f>IF(E107&gt;0,(VLOOKUP(#REF!,#REF!,18,FALSE))*(3+K106)/(25+3),"")</f>
        <v>#REF!</v>
      </c>
      <c r="M106" s="131" t="e">
        <f t="shared" si="15"/>
        <v>#REF!</v>
      </c>
      <c r="N106" s="180"/>
      <c r="O106" s="181"/>
      <c r="P106" s="181"/>
      <c r="Q106" s="182"/>
    </row>
    <row r="107" spans="2:17" hidden="1" x14ac:dyDescent="0.25">
      <c r="B107" s="178"/>
      <c r="C107" s="143"/>
      <c r="D107" s="144"/>
      <c r="E107" s="149" t="e">
        <f>IF(#REF!&gt;0,#REF!,"")</f>
        <v>#REF!</v>
      </c>
      <c r="F107" s="149" t="str">
        <f>IF(K39&gt;0,F39,"")</f>
        <v/>
      </c>
      <c r="G107" s="150"/>
      <c r="H107" s="150"/>
      <c r="I107" s="150"/>
      <c r="J107" s="151"/>
      <c r="K107" s="49" t="e">
        <f>IF(#REF!&gt;0,#REF!,"")</f>
        <v>#REF!</v>
      </c>
      <c r="L107" s="130" t="e">
        <f>IF(E108&gt;0,(VLOOKUP(E40,#REF!,18,FALSE))*(3+K107)/(25+3),"")</f>
        <v>#REF!</v>
      </c>
      <c r="M107" s="131" t="e">
        <f t="shared" si="15"/>
        <v>#REF!</v>
      </c>
      <c r="N107" s="180"/>
      <c r="O107" s="181"/>
      <c r="P107" s="181"/>
      <c r="Q107" s="179"/>
    </row>
    <row r="108" spans="2:17" hidden="1" x14ac:dyDescent="0.25">
      <c r="B108" s="135" t="s">
        <v>6</v>
      </c>
      <c r="C108" s="179"/>
      <c r="D108" s="179"/>
      <c r="E108" s="149" t="str">
        <f>IF(K39&gt;0,E40,"")</f>
        <v/>
      </c>
      <c r="F108" s="179"/>
      <c r="G108" s="179"/>
      <c r="H108" s="179"/>
      <c r="I108" s="179"/>
      <c r="J108" s="179"/>
      <c r="K108" s="179"/>
      <c r="L108" s="179"/>
      <c r="M108" s="179"/>
      <c r="N108" s="179"/>
      <c r="O108" s="179"/>
      <c r="P108" s="179"/>
      <c r="Q108" s="137"/>
    </row>
    <row r="109" spans="2:17" ht="12" hidden="1" customHeight="1" x14ac:dyDescent="0.25">
      <c r="B109" s="118"/>
      <c r="C109" s="137"/>
      <c r="D109" s="138"/>
      <c r="E109" s="179"/>
      <c r="F109" s="139"/>
      <c r="G109" s="138"/>
      <c r="H109" s="138"/>
      <c r="I109" s="138"/>
      <c r="J109" s="138"/>
      <c r="K109" s="138"/>
      <c r="L109" s="138"/>
      <c r="M109" s="140">
        <f>SUM(M112:M116)</f>
        <v>0</v>
      </c>
      <c r="N109" s="138" t="s">
        <v>16</v>
      </c>
      <c r="O109" s="138"/>
      <c r="P109" s="137"/>
      <c r="Q109" s="120"/>
    </row>
    <row r="110" spans="2:17" hidden="1" x14ac:dyDescent="0.25">
      <c r="B110" s="155"/>
      <c r="C110" s="120"/>
      <c r="D110" s="120"/>
      <c r="E110" s="138"/>
      <c r="F110" s="120"/>
      <c r="G110" s="120"/>
      <c r="H110" s="120"/>
      <c r="I110" s="120"/>
      <c r="J110" s="120"/>
      <c r="K110" s="120"/>
      <c r="L110" s="120"/>
      <c r="M110" s="120"/>
      <c r="N110" s="120"/>
      <c r="O110" s="120"/>
      <c r="P110" s="120"/>
      <c r="Q110" s="122"/>
    </row>
    <row r="111" spans="2:17" ht="19.5" hidden="1" customHeight="1" x14ac:dyDescent="0.25">
      <c r="B111" s="475"/>
      <c r="C111" s="156"/>
      <c r="D111" s="156"/>
      <c r="E111" s="120"/>
      <c r="F111" s="463" t="s">
        <v>32</v>
      </c>
      <c r="G111" s="463"/>
      <c r="H111" s="463"/>
      <c r="I111" s="463"/>
      <c r="J111" s="463"/>
      <c r="K111" s="463"/>
      <c r="L111" s="124" t="s">
        <v>24</v>
      </c>
      <c r="M111" s="125" t="s">
        <v>21</v>
      </c>
      <c r="N111" s="126" t="s">
        <v>22</v>
      </c>
      <c r="O111" s="127"/>
      <c r="P111" s="127"/>
      <c r="Q111" s="182"/>
    </row>
    <row r="112" spans="2:17" ht="220.5" hidden="1" x14ac:dyDescent="0.25">
      <c r="B112" s="475"/>
      <c r="C112" s="157" t="s">
        <v>38</v>
      </c>
      <c r="D112" s="157"/>
      <c r="E112" s="158"/>
      <c r="F112" s="464"/>
      <c r="G112" s="464"/>
      <c r="H112" s="464"/>
      <c r="I112" s="464"/>
      <c r="J112" s="464"/>
      <c r="K112" s="465"/>
      <c r="L112" s="133"/>
      <c r="M112" s="131">
        <f>L112</f>
        <v>0</v>
      </c>
      <c r="N112" s="180"/>
      <c r="O112" s="181"/>
      <c r="P112" s="181"/>
      <c r="Q112" s="182"/>
    </row>
    <row r="113" spans="2:17" hidden="1" x14ac:dyDescent="0.25">
      <c r="B113" s="475"/>
      <c r="C113" s="157"/>
      <c r="D113" s="157"/>
      <c r="E113" s="136"/>
      <c r="F113" s="464"/>
      <c r="G113" s="464"/>
      <c r="H113" s="464"/>
      <c r="I113" s="464"/>
      <c r="J113" s="464"/>
      <c r="K113" s="465"/>
      <c r="L113" s="130"/>
      <c r="M113" s="131">
        <f t="shared" ref="M113:M116" si="16">L113</f>
        <v>0</v>
      </c>
      <c r="N113" s="180"/>
      <c r="O113" s="181"/>
      <c r="P113" s="181"/>
      <c r="Q113" s="182"/>
    </row>
    <row r="114" spans="2:17" hidden="1" x14ac:dyDescent="0.25">
      <c r="B114" s="475"/>
      <c r="C114" s="157"/>
      <c r="D114" s="157"/>
      <c r="E114" s="136"/>
      <c r="F114" s="464"/>
      <c r="G114" s="464"/>
      <c r="H114" s="464"/>
      <c r="I114" s="464"/>
      <c r="J114" s="464"/>
      <c r="K114" s="465"/>
      <c r="L114" s="130"/>
      <c r="M114" s="131">
        <f t="shared" si="16"/>
        <v>0</v>
      </c>
      <c r="N114" s="180"/>
      <c r="O114" s="181"/>
      <c r="P114" s="181"/>
      <c r="Q114" s="182"/>
    </row>
    <row r="115" spans="2:17" hidden="1" x14ac:dyDescent="0.25">
      <c r="B115" s="56"/>
      <c r="C115" s="157"/>
      <c r="D115" s="157"/>
      <c r="E115" s="136"/>
      <c r="F115" s="464"/>
      <c r="G115" s="464"/>
      <c r="H115" s="464"/>
      <c r="I115" s="464"/>
      <c r="J115" s="464"/>
      <c r="K115" s="465"/>
      <c r="L115" s="130"/>
      <c r="M115" s="131">
        <f t="shared" si="16"/>
        <v>0</v>
      </c>
      <c r="N115" s="180"/>
      <c r="O115" s="181"/>
      <c r="P115" s="181"/>
      <c r="Q115" s="182"/>
    </row>
    <row r="116" spans="2:17" hidden="1" x14ac:dyDescent="0.25">
      <c r="B116" s="178"/>
      <c r="C116" s="141" t="s">
        <v>27</v>
      </c>
      <c r="D116" s="141"/>
      <c r="E116" s="136"/>
      <c r="F116" s="464"/>
      <c r="G116" s="464"/>
      <c r="H116" s="464"/>
      <c r="I116" s="464"/>
      <c r="J116" s="464"/>
      <c r="K116" s="465"/>
      <c r="L116" s="130"/>
      <c r="M116" s="131">
        <f t="shared" si="16"/>
        <v>0</v>
      </c>
      <c r="N116" s="180"/>
      <c r="O116" s="181"/>
      <c r="P116" s="181"/>
      <c r="Q116" s="179"/>
    </row>
    <row r="117" spans="2:17" hidden="1" x14ac:dyDescent="0.25">
      <c r="B117" s="135" t="s">
        <v>7</v>
      </c>
      <c r="C117" s="179"/>
      <c r="D117" s="179"/>
      <c r="E117" s="132"/>
      <c r="F117" s="179"/>
      <c r="G117" s="179"/>
      <c r="H117" s="179"/>
      <c r="I117" s="179"/>
      <c r="J117" s="179"/>
      <c r="K117" s="179"/>
      <c r="L117" s="179"/>
      <c r="M117" s="179"/>
      <c r="N117" s="179"/>
      <c r="O117" s="179"/>
      <c r="P117" s="179"/>
      <c r="Q117" s="137"/>
    </row>
    <row r="118" spans="2:17" ht="12" hidden="1" customHeight="1" x14ac:dyDescent="0.25">
      <c r="B118" s="118"/>
      <c r="C118" s="137"/>
      <c r="D118" s="138"/>
      <c r="E118" s="179"/>
      <c r="F118" s="139"/>
      <c r="G118" s="138"/>
      <c r="H118" s="138"/>
      <c r="I118" s="138"/>
      <c r="J118" s="138"/>
      <c r="K118" s="138"/>
      <c r="L118" s="138"/>
      <c r="M118" s="140">
        <f>SUM(M121:M124)</f>
        <v>0</v>
      </c>
      <c r="N118" s="138" t="s">
        <v>16</v>
      </c>
      <c r="O118" s="138"/>
      <c r="P118" s="137"/>
      <c r="Q118" s="120"/>
    </row>
    <row r="119" spans="2:17" hidden="1" x14ac:dyDescent="0.25">
      <c r="B119" s="159"/>
      <c r="C119" s="120"/>
      <c r="D119" s="120"/>
      <c r="E119" s="138"/>
      <c r="F119" s="120"/>
      <c r="G119" s="120"/>
      <c r="H119" s="120"/>
      <c r="I119" s="120"/>
      <c r="J119" s="120"/>
      <c r="K119" s="120"/>
      <c r="L119" s="120"/>
      <c r="M119" s="120"/>
      <c r="N119" s="120"/>
      <c r="O119" s="120"/>
      <c r="P119" s="120"/>
      <c r="Q119" s="122"/>
    </row>
    <row r="120" spans="2:17" hidden="1" x14ac:dyDescent="0.25">
      <c r="B120" s="56"/>
      <c r="C120" s="478" t="s">
        <v>39</v>
      </c>
      <c r="D120" s="123"/>
      <c r="E120" s="120"/>
      <c r="F120" s="463" t="s">
        <v>32</v>
      </c>
      <c r="G120" s="463"/>
      <c r="H120" s="463"/>
      <c r="I120" s="463"/>
      <c r="J120" s="463"/>
      <c r="K120" s="463"/>
      <c r="L120" s="124" t="s">
        <v>24</v>
      </c>
      <c r="M120" s="125" t="s">
        <v>21</v>
      </c>
      <c r="N120" s="126" t="s">
        <v>22</v>
      </c>
      <c r="O120" s="127"/>
      <c r="P120" s="127"/>
      <c r="Q120" s="182"/>
    </row>
    <row r="121" spans="2:17" hidden="1" x14ac:dyDescent="0.25">
      <c r="B121" s="56"/>
      <c r="C121" s="479"/>
      <c r="D121" s="128"/>
      <c r="E121" s="129"/>
      <c r="F121" s="464"/>
      <c r="G121" s="464"/>
      <c r="H121" s="464"/>
      <c r="I121" s="464"/>
      <c r="J121" s="464"/>
      <c r="K121" s="465"/>
      <c r="L121" s="130"/>
      <c r="M121" s="131">
        <f t="shared" ref="M121:M124" si="17">L121</f>
        <v>0</v>
      </c>
      <c r="N121" s="180"/>
      <c r="O121" s="181"/>
      <c r="P121" s="181"/>
      <c r="Q121" s="182"/>
    </row>
    <row r="122" spans="2:17" hidden="1" x14ac:dyDescent="0.25">
      <c r="B122" s="56"/>
      <c r="C122" s="479"/>
      <c r="D122" s="128"/>
      <c r="E122" s="132" t="s">
        <v>40</v>
      </c>
      <c r="F122" s="464"/>
      <c r="G122" s="464"/>
      <c r="H122" s="464"/>
      <c r="I122" s="464"/>
      <c r="J122" s="464"/>
      <c r="K122" s="465"/>
      <c r="L122" s="130"/>
      <c r="M122" s="131">
        <f t="shared" si="17"/>
        <v>0</v>
      </c>
      <c r="N122" s="180"/>
      <c r="O122" s="181"/>
      <c r="P122" s="181"/>
      <c r="Q122" s="182"/>
    </row>
    <row r="123" spans="2:17" hidden="1" x14ac:dyDescent="0.25">
      <c r="B123" s="56"/>
      <c r="C123" s="479"/>
      <c r="D123" s="128"/>
      <c r="E123" s="132" t="s">
        <v>41</v>
      </c>
      <c r="F123" s="464"/>
      <c r="G123" s="464"/>
      <c r="H123" s="464"/>
      <c r="I123" s="464"/>
      <c r="J123" s="464"/>
      <c r="K123" s="465"/>
      <c r="L123" s="130"/>
      <c r="M123" s="131">
        <f t="shared" si="17"/>
        <v>0</v>
      </c>
      <c r="N123" s="180"/>
      <c r="O123" s="181"/>
      <c r="P123" s="181"/>
      <c r="Q123" s="182"/>
    </row>
    <row r="124" spans="2:17" hidden="1" x14ac:dyDescent="0.25">
      <c r="B124" s="178"/>
      <c r="C124" s="480"/>
      <c r="D124" s="128"/>
      <c r="E124" s="132" t="s">
        <v>42</v>
      </c>
      <c r="F124" s="464"/>
      <c r="G124" s="464"/>
      <c r="H124" s="464"/>
      <c r="I124" s="464"/>
      <c r="J124" s="464"/>
      <c r="K124" s="465"/>
      <c r="L124" s="130"/>
      <c r="M124" s="131">
        <f t="shared" si="17"/>
        <v>0</v>
      </c>
      <c r="N124" s="180"/>
      <c r="O124" s="181"/>
      <c r="P124" s="181"/>
      <c r="Q124" s="179"/>
    </row>
    <row r="125" spans="2:17" hidden="1" x14ac:dyDescent="0.25">
      <c r="B125" s="135" t="s">
        <v>8</v>
      </c>
      <c r="C125" s="179"/>
      <c r="D125" s="179"/>
      <c r="E125" s="132" t="s">
        <v>27</v>
      </c>
      <c r="F125" s="179"/>
      <c r="G125" s="179"/>
      <c r="H125" s="179"/>
      <c r="I125" s="179"/>
      <c r="J125" s="179"/>
      <c r="K125" s="179"/>
      <c r="L125" s="179"/>
      <c r="M125" s="179"/>
      <c r="N125" s="179"/>
      <c r="O125" s="179"/>
      <c r="P125" s="179"/>
      <c r="Q125" s="137"/>
    </row>
    <row r="126" spans="2:17" ht="12" hidden="1" customHeight="1" x14ac:dyDescent="0.25">
      <c r="B126" s="118"/>
      <c r="C126" s="137"/>
      <c r="D126" s="138"/>
      <c r="E126" s="179"/>
      <c r="F126" s="139"/>
      <c r="G126" s="138"/>
      <c r="H126" s="138"/>
      <c r="I126" s="138"/>
      <c r="J126" s="138"/>
      <c r="K126" s="138"/>
      <c r="L126" s="138"/>
      <c r="M126" s="140">
        <f>SUM(M129:M137)</f>
        <v>0</v>
      </c>
      <c r="N126" s="138" t="s">
        <v>16</v>
      </c>
      <c r="O126" s="138"/>
      <c r="P126" s="137"/>
      <c r="Q126" s="120"/>
    </row>
    <row r="127" spans="2:17" hidden="1" x14ac:dyDescent="0.25">
      <c r="B127" s="159"/>
      <c r="C127" s="120"/>
      <c r="D127" s="120"/>
      <c r="E127" s="138"/>
      <c r="F127" s="120"/>
      <c r="G127" s="120"/>
      <c r="H127" s="120"/>
      <c r="I127" s="120"/>
      <c r="J127" s="120"/>
      <c r="K127" s="120"/>
      <c r="L127" s="120"/>
      <c r="M127" s="120"/>
      <c r="N127" s="120"/>
      <c r="O127" s="120"/>
      <c r="P127" s="120"/>
      <c r="Q127" s="122"/>
    </row>
    <row r="128" spans="2:17" hidden="1" x14ac:dyDescent="0.25">
      <c r="B128" s="56"/>
      <c r="C128" s="128"/>
      <c r="D128" s="128"/>
      <c r="E128" s="120"/>
      <c r="F128" s="463" t="s">
        <v>32</v>
      </c>
      <c r="G128" s="463"/>
      <c r="H128" s="463"/>
      <c r="I128" s="463"/>
      <c r="J128" s="463"/>
      <c r="K128" s="463"/>
      <c r="L128" s="124" t="s">
        <v>24</v>
      </c>
      <c r="M128" s="125" t="s">
        <v>21</v>
      </c>
      <c r="N128" s="126" t="s">
        <v>22</v>
      </c>
      <c r="O128" s="127"/>
      <c r="P128" s="127"/>
      <c r="Q128" s="182"/>
    </row>
    <row r="129" spans="1:18" hidden="1" x14ac:dyDescent="0.25">
      <c r="B129" s="56"/>
      <c r="C129" s="128"/>
      <c r="D129" s="128"/>
      <c r="E129" s="160"/>
      <c r="F129" s="464"/>
      <c r="G129" s="464"/>
      <c r="H129" s="464"/>
      <c r="I129" s="464"/>
      <c r="J129" s="464"/>
      <c r="K129" s="465"/>
      <c r="L129" s="130"/>
      <c r="M129" s="131">
        <f>L129</f>
        <v>0</v>
      </c>
      <c r="N129" s="180"/>
      <c r="O129" s="181"/>
      <c r="P129" s="181"/>
      <c r="Q129" s="182"/>
    </row>
    <row r="130" spans="1:18" hidden="1" x14ac:dyDescent="0.25">
      <c r="B130" s="56"/>
      <c r="C130" s="128"/>
      <c r="D130" s="128"/>
      <c r="E130" s="132" t="s">
        <v>43</v>
      </c>
      <c r="F130" s="465"/>
      <c r="G130" s="476"/>
      <c r="H130" s="476"/>
      <c r="I130" s="476"/>
      <c r="J130" s="476"/>
      <c r="K130" s="477"/>
      <c r="L130" s="130"/>
      <c r="M130" s="131">
        <f>L130</f>
        <v>0</v>
      </c>
      <c r="N130" s="180"/>
      <c r="O130" s="181"/>
      <c r="P130" s="181"/>
      <c r="Q130" s="182"/>
    </row>
    <row r="131" spans="1:18" hidden="1" x14ac:dyDescent="0.25">
      <c r="B131" s="56"/>
      <c r="C131" s="128"/>
      <c r="D131" s="128"/>
      <c r="E131" s="132" t="s">
        <v>44</v>
      </c>
      <c r="F131" s="464"/>
      <c r="G131" s="464"/>
      <c r="H131" s="464"/>
      <c r="I131" s="464"/>
      <c r="J131" s="464"/>
      <c r="K131" s="465"/>
      <c r="L131" s="130"/>
      <c r="M131" s="131">
        <f t="shared" ref="M131:M137" si="18">L131</f>
        <v>0</v>
      </c>
      <c r="N131" s="180"/>
      <c r="O131" s="181"/>
      <c r="P131" s="181"/>
      <c r="Q131" s="182"/>
    </row>
    <row r="132" spans="1:18" hidden="1" x14ac:dyDescent="0.25">
      <c r="B132" s="56"/>
      <c r="C132" s="128"/>
      <c r="D132" s="128"/>
      <c r="E132" s="132" t="s">
        <v>45</v>
      </c>
      <c r="F132" s="464"/>
      <c r="G132" s="464"/>
      <c r="H132" s="464"/>
      <c r="I132" s="464"/>
      <c r="J132" s="464"/>
      <c r="K132" s="465"/>
      <c r="L132" s="130"/>
      <c r="M132" s="131">
        <f t="shared" si="18"/>
        <v>0</v>
      </c>
      <c r="N132" s="180"/>
      <c r="O132" s="181"/>
      <c r="P132" s="181"/>
      <c r="Q132" s="182"/>
    </row>
    <row r="133" spans="1:18" hidden="1" x14ac:dyDescent="0.25">
      <c r="B133" s="56"/>
      <c r="C133" s="128"/>
      <c r="D133" s="128"/>
      <c r="E133" s="132" t="s">
        <v>46</v>
      </c>
      <c r="F133" s="464"/>
      <c r="G133" s="464"/>
      <c r="H133" s="464"/>
      <c r="I133" s="464"/>
      <c r="J133" s="464"/>
      <c r="K133" s="465"/>
      <c r="L133" s="130"/>
      <c r="M133" s="131">
        <f t="shared" si="18"/>
        <v>0</v>
      </c>
      <c r="N133" s="180"/>
      <c r="O133" s="181"/>
      <c r="P133" s="181"/>
      <c r="Q133" s="182"/>
    </row>
    <row r="134" spans="1:18" hidden="1" x14ac:dyDescent="0.25">
      <c r="B134" s="56"/>
      <c r="C134" s="128"/>
      <c r="D134" s="128"/>
      <c r="E134" s="132" t="s">
        <v>47</v>
      </c>
      <c r="F134" s="464"/>
      <c r="G134" s="464"/>
      <c r="H134" s="464"/>
      <c r="I134" s="464"/>
      <c r="J134" s="464"/>
      <c r="K134" s="465"/>
      <c r="L134" s="130"/>
      <c r="M134" s="131">
        <f t="shared" si="18"/>
        <v>0</v>
      </c>
      <c r="N134" s="180"/>
      <c r="O134" s="181"/>
      <c r="P134" s="181"/>
      <c r="Q134" s="182"/>
    </row>
    <row r="135" spans="1:18" hidden="1" x14ac:dyDescent="0.25">
      <c r="B135" s="56"/>
      <c r="C135" s="128"/>
      <c r="D135" s="128"/>
      <c r="E135" s="132" t="s">
        <v>48</v>
      </c>
      <c r="F135" s="465"/>
      <c r="G135" s="476"/>
      <c r="H135" s="476"/>
      <c r="I135" s="476"/>
      <c r="J135" s="476"/>
      <c r="K135" s="477"/>
      <c r="L135" s="130"/>
      <c r="M135" s="131">
        <f t="shared" si="18"/>
        <v>0</v>
      </c>
      <c r="N135" s="180"/>
      <c r="O135" s="181"/>
      <c r="P135" s="181"/>
      <c r="Q135" s="182"/>
    </row>
    <row r="136" spans="1:18" hidden="1" x14ac:dyDescent="0.25">
      <c r="B136" s="56"/>
      <c r="C136" s="128"/>
      <c r="D136" s="128"/>
      <c r="E136" s="132" t="s">
        <v>25</v>
      </c>
      <c r="F136" s="465"/>
      <c r="G136" s="476"/>
      <c r="H136" s="476"/>
      <c r="I136" s="476"/>
      <c r="J136" s="476"/>
      <c r="K136" s="477"/>
      <c r="L136" s="130"/>
      <c r="M136" s="131">
        <f t="shared" si="18"/>
        <v>0</v>
      </c>
      <c r="N136" s="180"/>
      <c r="O136" s="181"/>
      <c r="P136" s="181"/>
      <c r="Q136" s="182"/>
    </row>
    <row r="137" spans="1:18" ht="16.5" hidden="1" thickBot="1" x14ac:dyDescent="0.3">
      <c r="B137" s="161"/>
      <c r="C137" s="128"/>
      <c r="D137" s="128"/>
      <c r="E137" s="132" t="s">
        <v>26</v>
      </c>
      <c r="F137" s="464"/>
      <c r="G137" s="464"/>
      <c r="H137" s="464"/>
      <c r="I137" s="464"/>
      <c r="J137" s="464"/>
      <c r="K137" s="465"/>
      <c r="L137" s="130"/>
      <c r="M137" s="131">
        <f t="shared" si="18"/>
        <v>0</v>
      </c>
      <c r="N137" s="180"/>
      <c r="O137" s="181"/>
      <c r="P137" s="181"/>
      <c r="Q137" s="162"/>
    </row>
    <row r="138" spans="1:18" ht="16.5" hidden="1" thickBot="1" x14ac:dyDescent="0.3">
      <c r="B138" s="163"/>
      <c r="C138" s="162"/>
      <c r="D138" s="162"/>
      <c r="E138" s="132" t="s">
        <v>27</v>
      </c>
      <c r="F138" s="162"/>
      <c r="G138" s="162"/>
      <c r="H138" s="162"/>
      <c r="I138" s="162"/>
      <c r="J138" s="162"/>
      <c r="K138" s="162"/>
      <c r="L138" s="162"/>
      <c r="M138" s="162"/>
      <c r="N138" s="162"/>
      <c r="O138" s="162"/>
      <c r="P138" s="162"/>
      <c r="Q138" s="164"/>
    </row>
    <row r="139" spans="1:18" ht="16.5" hidden="1" thickBot="1" x14ac:dyDescent="0.3">
      <c r="C139" s="163"/>
      <c r="D139" s="163"/>
      <c r="E139" s="162"/>
      <c r="F139" s="165"/>
      <c r="G139" s="163"/>
      <c r="H139" s="163"/>
      <c r="I139" s="163"/>
      <c r="J139" s="163"/>
      <c r="K139" s="163"/>
      <c r="L139" s="163"/>
      <c r="M139" s="166" t="e">
        <f>SUM(M23,M42,M59,M73,M82,M93,M109,M118,M126)</f>
        <v>#REF!</v>
      </c>
      <c r="N139" s="164" t="s">
        <v>49</v>
      </c>
      <c r="O139" s="164"/>
      <c r="P139" s="164"/>
    </row>
    <row r="140" spans="1:18" ht="16.5" hidden="1" thickBot="1" x14ac:dyDescent="0.3">
      <c r="E140" s="163"/>
    </row>
    <row r="141" spans="1:18" hidden="1" x14ac:dyDescent="0.25"/>
    <row r="143" spans="1:18" x14ac:dyDescent="0.25">
      <c r="A143" s="167"/>
      <c r="B143" s="167"/>
      <c r="C143" s="168"/>
      <c r="D143" s="168"/>
      <c r="E143" s="168"/>
      <c r="F143" s="168"/>
      <c r="G143" s="168"/>
      <c r="H143" s="168"/>
      <c r="I143" s="168"/>
      <c r="J143" s="168"/>
      <c r="K143" s="168"/>
      <c r="L143" s="168"/>
      <c r="M143" s="168"/>
      <c r="N143" s="168"/>
      <c r="O143" s="168"/>
      <c r="P143" s="168"/>
      <c r="Q143" s="168"/>
      <c r="R143" s="168"/>
    </row>
    <row r="144" spans="1:18" s="167" customFormat="1" x14ac:dyDescent="0.25"/>
    <row r="145" spans="1:38" s="167" customFormat="1" x14ac:dyDescent="0.25">
      <c r="C145" s="167" t="s">
        <v>0</v>
      </c>
      <c r="F145" s="169" t="s">
        <v>66</v>
      </c>
      <c r="G145" s="169" t="s">
        <v>2</v>
      </c>
      <c r="H145" s="169" t="s">
        <v>57</v>
      </c>
      <c r="I145" s="169" t="s">
        <v>55</v>
      </c>
      <c r="J145" s="169" t="s">
        <v>63</v>
      </c>
      <c r="K145" s="169" t="s">
        <v>62</v>
      </c>
      <c r="L145" s="169" t="s">
        <v>72</v>
      </c>
      <c r="M145" s="169" t="s">
        <v>71</v>
      </c>
      <c r="N145" s="169" t="s">
        <v>73</v>
      </c>
      <c r="O145" s="169"/>
      <c r="P145" s="169" t="s">
        <v>74</v>
      </c>
      <c r="Q145" s="169" t="s">
        <v>75</v>
      </c>
      <c r="R145" s="169" t="s">
        <v>76</v>
      </c>
      <c r="S145" s="169" t="s">
        <v>61</v>
      </c>
      <c r="T145" s="169" t="s">
        <v>79</v>
      </c>
      <c r="U145" s="169" t="s">
        <v>77</v>
      </c>
      <c r="V145" s="169" t="s">
        <v>78</v>
      </c>
      <c r="W145" s="169" t="s">
        <v>80</v>
      </c>
      <c r="Y145" s="167" t="s">
        <v>0</v>
      </c>
      <c r="AB145" s="169" t="s">
        <v>60</v>
      </c>
      <c r="AC145" s="169"/>
    </row>
    <row r="146" spans="1:38" s="170" customFormat="1" x14ac:dyDescent="0.25">
      <c r="C146" s="167"/>
      <c r="D146" s="167"/>
      <c r="E146" s="167"/>
      <c r="F146" s="171"/>
      <c r="G146" s="172"/>
      <c r="H146" s="172"/>
      <c r="I146" s="173"/>
      <c r="J146" s="172"/>
      <c r="K146" s="172"/>
      <c r="L146" s="172"/>
      <c r="M146" s="172"/>
      <c r="N146" s="172"/>
      <c r="O146" s="172"/>
      <c r="P146" s="172"/>
      <c r="Q146" s="172"/>
      <c r="R146" s="172"/>
      <c r="S146" s="172"/>
      <c r="T146" s="172"/>
      <c r="U146" s="172"/>
      <c r="V146" s="172"/>
      <c r="W146" s="172"/>
      <c r="X146" s="167"/>
      <c r="Y146" s="167"/>
      <c r="Z146" s="167"/>
      <c r="AA146" s="167"/>
      <c r="AB146" s="172"/>
      <c r="AC146" s="174"/>
      <c r="AD146" s="174"/>
      <c r="AE146" s="174"/>
      <c r="AF146" s="174"/>
      <c r="AG146" s="175"/>
    </row>
    <row r="147" spans="1:38" s="167" customFormat="1" x14ac:dyDescent="0.25"/>
    <row r="148" spans="1:38" s="167" customFormat="1" x14ac:dyDescent="0.25"/>
    <row r="149" spans="1:38"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row>
    <row r="150" spans="1:38"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row>
    <row r="151" spans="1:38" x14ac:dyDescent="0.25">
      <c r="A151" s="167"/>
      <c r="B151" s="167"/>
      <c r="C151" s="167"/>
      <c r="D151" s="167"/>
      <c r="E151" s="167"/>
      <c r="F151" s="167"/>
      <c r="G151" s="167"/>
      <c r="H151" s="167"/>
      <c r="I151" s="167"/>
      <c r="J151" s="167"/>
      <c r="K151" s="167"/>
      <c r="L151" s="167"/>
      <c r="M151" s="167"/>
      <c r="N151" s="167"/>
      <c r="O151" s="167"/>
      <c r="P151" s="167"/>
      <c r="Q151" s="167"/>
      <c r="R151" s="167"/>
    </row>
    <row r="152" spans="1:38" x14ac:dyDescent="0.25">
      <c r="A152" s="167"/>
      <c r="B152" s="167"/>
      <c r="C152" s="167"/>
      <c r="D152" s="167"/>
      <c r="E152" s="167"/>
      <c r="F152" s="167"/>
      <c r="G152" s="167"/>
      <c r="H152" s="167"/>
      <c r="I152" s="167"/>
      <c r="J152" s="167"/>
      <c r="K152" s="167"/>
      <c r="L152" s="167"/>
      <c r="M152" s="167"/>
      <c r="N152" s="167"/>
      <c r="O152" s="167"/>
      <c r="P152" s="167"/>
      <c r="Q152" s="167"/>
      <c r="R152" s="167"/>
    </row>
    <row r="153" spans="1:38" x14ac:dyDescent="0.25">
      <c r="A153" s="167"/>
      <c r="B153" s="167"/>
      <c r="C153" s="167"/>
      <c r="D153" s="167"/>
      <c r="E153" s="167"/>
      <c r="F153" s="167"/>
      <c r="G153" s="167"/>
      <c r="H153" s="167"/>
      <c r="I153" s="167"/>
      <c r="J153" s="167"/>
      <c r="K153" s="167"/>
      <c r="L153" s="167"/>
      <c r="M153" s="167"/>
      <c r="N153" s="167"/>
      <c r="O153" s="167"/>
      <c r="P153" s="167"/>
      <c r="Q153" s="167"/>
      <c r="R153" s="167"/>
    </row>
    <row r="154" spans="1:38" x14ac:dyDescent="0.25">
      <c r="A154" s="167"/>
      <c r="B154" s="167"/>
      <c r="C154" s="167"/>
      <c r="D154" s="167"/>
      <c r="E154" s="167"/>
      <c r="F154" s="167"/>
      <c r="G154" s="167"/>
      <c r="H154" s="167"/>
      <c r="I154" s="167"/>
      <c r="J154" s="167"/>
      <c r="K154" s="167"/>
      <c r="L154" s="167"/>
      <c r="M154" s="167"/>
      <c r="N154" s="167"/>
      <c r="O154" s="167"/>
      <c r="P154" s="167"/>
      <c r="Q154" s="167"/>
      <c r="R154" s="167"/>
    </row>
  </sheetData>
  <sheetProtection selectLockedCells="1" autoFilter="0"/>
  <mergeCells count="121">
    <mergeCell ref="C44:C57"/>
    <mergeCell ref="M44:P44"/>
    <mergeCell ref="E45:I45"/>
    <mergeCell ref="M45:P45"/>
    <mergeCell ref="E46:I46"/>
    <mergeCell ref="M46:P46"/>
    <mergeCell ref="M54:P54"/>
    <mergeCell ref="M55:P55"/>
    <mergeCell ref="C17:C21"/>
    <mergeCell ref="L17:P17"/>
    <mergeCell ref="E18:J18"/>
    <mergeCell ref="L18:P18"/>
    <mergeCell ref="E19:J19"/>
    <mergeCell ref="L19:P19"/>
    <mergeCell ref="E20:J20"/>
    <mergeCell ref="L20:P20"/>
    <mergeCell ref="F36:G36"/>
    <mergeCell ref="F29:G29"/>
    <mergeCell ref="L29:P29"/>
    <mergeCell ref="M50:P50"/>
    <mergeCell ref="M51:P51"/>
    <mergeCell ref="M52:P52"/>
    <mergeCell ref="M56:P56"/>
    <mergeCell ref="E57:I57"/>
    <mergeCell ref="D1:E1"/>
    <mergeCell ref="D2:E2"/>
    <mergeCell ref="C5:E5"/>
    <mergeCell ref="F5:H5"/>
    <mergeCell ref="C9:D9"/>
    <mergeCell ref="B15:Q15"/>
    <mergeCell ref="F33:G33"/>
    <mergeCell ref="L33:P33"/>
    <mergeCell ref="F34:G34"/>
    <mergeCell ref="L34:P34"/>
    <mergeCell ref="F30:G30"/>
    <mergeCell ref="L30:P30"/>
    <mergeCell ref="F31:G31"/>
    <mergeCell ref="L31:P31"/>
    <mergeCell ref="F32:G32"/>
    <mergeCell ref="L32:P32"/>
    <mergeCell ref="C25:C40"/>
    <mergeCell ref="F25:G25"/>
    <mergeCell ref="E26:K26"/>
    <mergeCell ref="L26:P26"/>
    <mergeCell ref="F27:G27"/>
    <mergeCell ref="L27:P27"/>
    <mergeCell ref="F28:G28"/>
    <mergeCell ref="L28:P28"/>
    <mergeCell ref="M57:P57"/>
    <mergeCell ref="E47:I47"/>
    <mergeCell ref="M47:P47"/>
    <mergeCell ref="E48:I48"/>
    <mergeCell ref="M48:P48"/>
    <mergeCell ref="E49:I49"/>
    <mergeCell ref="M49:P49"/>
    <mergeCell ref="F35:G35"/>
    <mergeCell ref="F37:G37"/>
    <mergeCell ref="F38:G38"/>
    <mergeCell ref="E51:I51"/>
    <mergeCell ref="E52:I52"/>
    <mergeCell ref="M53:P53"/>
    <mergeCell ref="F39:G39"/>
    <mergeCell ref="L39:P39"/>
    <mergeCell ref="E40:J40"/>
    <mergeCell ref="L40:P40"/>
    <mergeCell ref="E65:I65"/>
    <mergeCell ref="M65:P65"/>
    <mergeCell ref="E66:I66"/>
    <mergeCell ref="M66:P66"/>
    <mergeCell ref="B58:Q58"/>
    <mergeCell ref="B60:Q60"/>
    <mergeCell ref="C61:C69"/>
    <mergeCell ref="E62:I62"/>
    <mergeCell ref="M62:P62"/>
    <mergeCell ref="E63:I63"/>
    <mergeCell ref="M63:P63"/>
    <mergeCell ref="E64:I64"/>
    <mergeCell ref="M64:P64"/>
    <mergeCell ref="F75:K75"/>
    <mergeCell ref="F76:K76"/>
    <mergeCell ref="F77:K77"/>
    <mergeCell ref="F78:K78"/>
    <mergeCell ref="F79:K79"/>
    <mergeCell ref="F80:K80"/>
    <mergeCell ref="E67:I67"/>
    <mergeCell ref="M67:P67"/>
    <mergeCell ref="E68:I68"/>
    <mergeCell ref="M68:P68"/>
    <mergeCell ref="M69:P69"/>
    <mergeCell ref="B70:Q70"/>
    <mergeCell ref="B111:B114"/>
    <mergeCell ref="F111:K111"/>
    <mergeCell ref="F112:K112"/>
    <mergeCell ref="F113:K113"/>
    <mergeCell ref="F114:K114"/>
    <mergeCell ref="F84:K84"/>
    <mergeCell ref="F85:K85"/>
    <mergeCell ref="F86:K86"/>
    <mergeCell ref="F87:K87"/>
    <mergeCell ref="F88:K88"/>
    <mergeCell ref="F89:K89"/>
    <mergeCell ref="F115:K115"/>
    <mergeCell ref="F116:K116"/>
    <mergeCell ref="C120:C124"/>
    <mergeCell ref="F120:K120"/>
    <mergeCell ref="F121:K121"/>
    <mergeCell ref="F122:K122"/>
    <mergeCell ref="F123:K123"/>
    <mergeCell ref="F124:K124"/>
    <mergeCell ref="F90:K90"/>
    <mergeCell ref="F91:K91"/>
    <mergeCell ref="F134:K134"/>
    <mergeCell ref="F135:K135"/>
    <mergeCell ref="F136:K136"/>
    <mergeCell ref="F137:K137"/>
    <mergeCell ref="F128:K128"/>
    <mergeCell ref="F129:K129"/>
    <mergeCell ref="F130:K130"/>
    <mergeCell ref="F131:K131"/>
    <mergeCell ref="F132:K132"/>
    <mergeCell ref="F133:K133"/>
  </mergeCells>
  <conditionalFormatting sqref="L18:P18">
    <cfRule type="cellIs" dxfId="29" priority="2" operator="equal">
      <formula>"Der er planlagt for mange timer for læreren"</formula>
    </cfRule>
    <cfRule type="cellIs" dxfId="28" priority="3" operator="equal">
      <formula>"Der er planlagt for mange timer for lærren"</formula>
    </cfRule>
  </conditionalFormatting>
  <conditionalFormatting sqref="L21:P21">
    <cfRule type="cellIs" dxfId="27" priority="1" operator="equal">
      <formula>"Der er planlagt for mange arbejdstimer for læreren"</formula>
    </cfRule>
  </conditionalFormatting>
  <hyperlinks>
    <hyperlink ref="C4" location="'Opgaver-timer - Samlet'!A1" display="Akk. oversigt" xr:uid="{A177C702-E1A4-402B-BAB5-E67D254C909F}"/>
  </hyperlinks>
  <pageMargins left="0.7" right="0.7" top="0.75" bottom="0.75" header="0.3" footer="0.3"/>
  <pageSetup paperSize="9" scale="53"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30</vt:i4>
      </vt:variant>
    </vt:vector>
  </HeadingPairs>
  <TitlesOfParts>
    <vt:vector size="30" baseType="lpstr">
      <vt:lpstr>Forside</vt:lpstr>
      <vt:lpstr>Opgaveskabelon-ind.</vt:lpstr>
      <vt:lpstr>SkemaSkabelon-ind.</vt:lpstr>
      <vt:lpstr>Årskalender 22-23</vt:lpstr>
      <vt:lpstr>Opgaveoversigt - ALLE</vt:lpstr>
      <vt:lpstr>Opgaver-timer - Samlet</vt:lpstr>
      <vt:lpstr>M1</vt:lpstr>
      <vt:lpstr>Skema-M1</vt:lpstr>
      <vt:lpstr>M2</vt:lpstr>
      <vt:lpstr>Skema-M2</vt:lpstr>
      <vt:lpstr>M3</vt:lpstr>
      <vt:lpstr>Skema-M3</vt:lpstr>
      <vt:lpstr>M4</vt:lpstr>
      <vt:lpstr>Skema-M4</vt:lpstr>
      <vt:lpstr>M5</vt:lpstr>
      <vt:lpstr>Skema-M5</vt:lpstr>
      <vt:lpstr>M6</vt:lpstr>
      <vt:lpstr>Skema-M6</vt:lpstr>
      <vt:lpstr>M7</vt:lpstr>
      <vt:lpstr>Skema-M7</vt:lpstr>
      <vt:lpstr>M8</vt:lpstr>
      <vt:lpstr>Skema-M8</vt:lpstr>
      <vt:lpstr>M9</vt:lpstr>
      <vt:lpstr>Skema-M9</vt:lpstr>
      <vt:lpstr>M10</vt:lpstr>
      <vt:lpstr>Skema-M10</vt:lpstr>
      <vt:lpstr>M11</vt:lpstr>
      <vt:lpstr>Skema-M11</vt:lpstr>
      <vt:lpstr>Skema-M12</vt:lpstr>
      <vt:lpstr>Skema-M13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Niels Strunge</dc:creator>
  <cp:lastModifiedBy>Niels Strunge</cp:lastModifiedBy>
  <cp:lastPrinted>2022-06-20T12:30:29Z</cp:lastPrinted>
  <dcterms:created xsi:type="dcterms:W3CDTF">2018-11-30T09:17:49Z</dcterms:created>
  <dcterms:modified xsi:type="dcterms:W3CDTF">2022-11-09T09:18:51Z</dcterms:modified>
</cp:coreProperties>
</file>