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AE8E2765-1271-4255-81FF-CB0A0BEEA0C7}" xr6:coauthVersionLast="47" xr6:coauthVersionMax="47" xr10:uidLastSave="{00000000-0000-0000-0000-000000000000}"/>
  <bookViews>
    <workbookView xWindow="-120" yWindow="-120" windowWidth="38640" windowHeight="16440" xr2:uid="{F41E19D3-E33D-4D72-9181-13BE82B1268E}"/>
  </bookViews>
  <sheets>
    <sheet name="Tilskudsberegner FL22" sheetId="1" r:id="rId1"/>
  </sheets>
  <definedNames>
    <definedName name="_xlnm.Print_Area" localSheetId="0">'Tilskudsberegner FL22'!$A$1:$J$108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93" i="1" s="1"/>
  <c r="G95" i="1"/>
  <c r="G91" i="1"/>
  <c r="J15" i="1"/>
  <c r="G80" i="1" l="1"/>
  <c r="H74" i="1"/>
  <c r="G73" i="1"/>
  <c r="F73" i="1"/>
  <c r="G69" i="1"/>
  <c r="F69" i="1"/>
  <c r="G67" i="1"/>
  <c r="F67" i="1"/>
  <c r="G62" i="1"/>
  <c r="F62" i="1"/>
  <c r="G61" i="1"/>
  <c r="F61" i="1"/>
  <c r="G60" i="1"/>
  <c r="F60" i="1"/>
  <c r="I16" i="1"/>
  <c r="F16" i="1"/>
  <c r="G88" i="1" s="1"/>
  <c r="D16" i="1"/>
  <c r="G15" i="1"/>
  <c r="J14" i="1"/>
  <c r="G14" i="1"/>
  <c r="J13" i="1"/>
  <c r="G13" i="1"/>
  <c r="G94" i="1" s="1"/>
  <c r="J12" i="1"/>
  <c r="G12" i="1"/>
  <c r="J11" i="1"/>
  <c r="H61" i="1" s="1"/>
  <c r="G11" i="1"/>
  <c r="G90" i="1" s="1"/>
  <c r="J10" i="1"/>
  <c r="H60" i="1" s="1"/>
  <c r="G10" i="1"/>
  <c r="G89" i="1" s="1"/>
  <c r="J9" i="1"/>
  <c r="H67" i="1" s="1"/>
  <c r="G57" i="1" l="1"/>
  <c r="L72" i="1"/>
  <c r="K72" i="1"/>
  <c r="I72" i="1"/>
  <c r="J72" i="1"/>
  <c r="H69" i="1"/>
  <c r="F58" i="1"/>
  <c r="F68" i="1"/>
  <c r="G68" i="1"/>
  <c r="G70" i="1" s="1"/>
  <c r="G58" i="1"/>
  <c r="H58" i="1" s="1"/>
  <c r="H62" i="1"/>
  <c r="G59" i="1"/>
  <c r="H59" i="1" s="1"/>
  <c r="F57" i="1"/>
  <c r="G16" i="1"/>
  <c r="G87" i="1" s="1"/>
  <c r="G92" i="1" s="1"/>
  <c r="F59" i="1"/>
  <c r="J16" i="1"/>
  <c r="I98" i="1" l="1"/>
  <c r="H65" i="1"/>
  <c r="F65" i="1"/>
  <c r="G65" i="1"/>
  <c r="G72" i="1"/>
  <c r="G74" i="1" s="1"/>
  <c r="F72" i="1"/>
  <c r="F74" i="1" s="1"/>
  <c r="H68" i="1"/>
  <c r="H70" i="1" s="1"/>
  <c r="F70" i="1"/>
  <c r="H63" i="1"/>
  <c r="G63" i="1"/>
  <c r="F63" i="1"/>
  <c r="H77" i="1" l="1"/>
  <c r="G76" i="1"/>
  <c r="H78" i="1" l="1"/>
</calcChain>
</file>

<file path=xl/sharedStrings.xml><?xml version="1.0" encoding="utf-8"?>
<sst xmlns="http://schemas.openxmlformats.org/spreadsheetml/2006/main" count="91" uniqueCount="80">
  <si>
    <t>Skønsmæssig beregning af tilskud for 2022 og regulering af tilskud for 2021</t>
  </si>
  <si>
    <t>Elevoplysninger</t>
  </si>
  <si>
    <t xml:space="preserve">Indtast skolens elevtal i de blå, orange og grønne felter: </t>
  </si>
  <si>
    <t>pr. 5/9-2020</t>
  </si>
  <si>
    <t>pr. 5/2-2021 (10. klasse)</t>
  </si>
  <si>
    <t>pr. 5/9-2021</t>
  </si>
  <si>
    <t>Ændring 20/21</t>
  </si>
  <si>
    <t>Skøn pr. 5/2-2022 (10. klasse)</t>
  </si>
  <si>
    <t>Skøn pr. 5/9-2022</t>
  </si>
  <si>
    <t>Ændring 21/22</t>
  </si>
  <si>
    <t>SFO (bh.kl. - 3. kl.)</t>
  </si>
  <si>
    <t>Under 13 år</t>
  </si>
  <si>
    <t>13 år og derover op til og med 9. klasse</t>
  </si>
  <si>
    <t>10 klasse</t>
  </si>
  <si>
    <t>Kostskoleelever (6. til 9. klasse)</t>
  </si>
  <si>
    <t>Kostskoleelever (10. klasse)</t>
  </si>
  <si>
    <t>Specialuv elever (+ 12 lekt)</t>
  </si>
  <si>
    <t>I alt elever</t>
  </si>
  <si>
    <t>Indtast skolens stedtillægsområde</t>
  </si>
  <si>
    <t>Profilskole</t>
  </si>
  <si>
    <t>Vælg x såfremt skolen har min. 13 elever med et specialundervisningsbehov på min 12 ugentlige lektioner, OG skolen er CERTIFICERET som profilskole.</t>
  </si>
  <si>
    <t>Er skolen certificeret som profilskole(sæt x)</t>
  </si>
  <si>
    <t>Tilskudstakster</t>
  </si>
  <si>
    <t>x</t>
  </si>
  <si>
    <t>Driftstilskud, sfo og bygning:</t>
  </si>
  <si>
    <t xml:space="preserve">Grundtilskud 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</si>
  <si>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</si>
  <si>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</si>
  <si>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</si>
  <si>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</si>
  <si>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</si>
  <si>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SFO-tilskud</t>
  </si>
  <si>
    <t>Bygningstilskud</t>
  </si>
  <si>
    <t>Kostskoletilskud (6. til 9. klasse)</t>
  </si>
  <si>
    <t>Kostskoletilskud (10. klasse)</t>
  </si>
  <si>
    <t xml:space="preserve">Inklusionstilskud. </t>
  </si>
  <si>
    <t>Skolestørrelse</t>
  </si>
  <si>
    <t>Inklusionstilskudsprocent</t>
  </si>
  <si>
    <t>0 - 149</t>
  </si>
  <si>
    <t>150-299</t>
  </si>
  <si>
    <t>300-449</t>
  </si>
  <si>
    <t>450 og derover</t>
  </si>
  <si>
    <t>Tilskud til specialundervisning</t>
  </si>
  <si>
    <t>1. elev</t>
  </si>
  <si>
    <t>2. elev</t>
  </si>
  <si>
    <t>3. elev og efterfølgende</t>
  </si>
  <si>
    <t>Tillæg til profilskoler for den 13. elev og efterfølgende</t>
  </si>
  <si>
    <t>Skolens skønsmæssige tilskud for 2022 i alt</t>
  </si>
  <si>
    <t>Beregnet på baggrund af elevtal pr. 5. sep. 2021</t>
  </si>
  <si>
    <t>Regulering på baggrund af elevtal pr. 5. sep. 2022</t>
  </si>
  <si>
    <t>Jan-Juli 2022</t>
  </si>
  <si>
    <t>Aug-dec             2022</t>
  </si>
  <si>
    <t>Regulering december 2022</t>
  </si>
  <si>
    <t>Grundtilskud</t>
  </si>
  <si>
    <t>Dritstilskud i alt</t>
  </si>
  <si>
    <t>Områdetillæg</t>
  </si>
  <si>
    <t>SFO</t>
  </si>
  <si>
    <t>Kostskoletilskud</t>
  </si>
  <si>
    <t>Øvrig tilskud i alt</t>
  </si>
  <si>
    <t>Inklusiontilskud</t>
  </si>
  <si>
    <t>Tilskud til "svært handicappede" SPS-elever</t>
  </si>
  <si>
    <t>Inklusionstilskud samt tilskud til SPS-elever i alt</t>
  </si>
  <si>
    <t>Skønnet tilskud i alt 2022 eksk. regulering for ændret elevtal pr. 5. sep. 2022</t>
  </si>
  <si>
    <t>Skønnet regulering af tilskud 2022, pga. ændret elevtal pr. 5. sep. 2022</t>
  </si>
  <si>
    <t>Skolens samlede skønnede tilskud 2022, inkl. regulering for ændret elevtal i 2022</t>
  </si>
  <si>
    <t>Regulering af tilskud for 2021</t>
  </si>
  <si>
    <t>Regulering af 2021-tilskud - december 2021</t>
  </si>
  <si>
    <t>Tilskuddet for 2021 reguleres i december 2021, hvis skolens elevtal pr. 5. september 2021 er større eller mindre end elevatallet var 5. september 2020. Reguleringen sker med tilskudsudbetalingen i december 2021</t>
  </si>
  <si>
    <t>Fællesudgifter 1</t>
  </si>
  <si>
    <t>Fællesudgifter 2</t>
  </si>
  <si>
    <t>Kostskolelever (6. til 9. klasse)</t>
  </si>
  <si>
    <t>Kostskolelever (10. klasse)</t>
  </si>
  <si>
    <t>Regulering december 2021 på baggrund af elevtal pr. 5. sep. 2020 og 2021 i alt</t>
  </si>
  <si>
    <t xml:space="preserve">Vi tager forbehold for senere ændringer samt eventuelle fejl. </t>
  </si>
  <si>
    <t xml:space="preserve">For yderlige information vedr. tilskudsberegning, kontakt sekretariatet Lars på tlf. 6914 9982, mail lars@lilleskolerne.dk                       eller Niels på tlf. 9215 8228, mail niels@lilleskolerne.dk </t>
  </si>
  <si>
    <t>Finanslov 2022 - Takster offentliggjort 16. december 2021</t>
  </si>
  <si>
    <t>Tilskudsberegneren anvendes til at beregne et skøn over skolens statstilskud i 2022 samt efterreguleringen i 2021.</t>
  </si>
  <si>
    <t>SPECIALUNDERVISNINGSTILSKUD: Opmærksomheden henledes på, at skolen til enkelte elever kan modtage tilskud til personlig assistance (/praktisk medhjælp), dansk for tosprogede, hjælpemidler samt tilskud til befordring af elever med svære handicap. Disse takster er IKKE medregnet i tilskudsberegneren.</t>
  </si>
  <si>
    <t>Statstilskud 2022</t>
  </si>
  <si>
    <t>Endelige takster 2022 jf. takstkatalog fra 16.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</si>
</sst>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_-* #,##0.00\ &quot;kr&quot;_-;\-* #,##0.00\ &quot;kr&quot;_-;_-* &quot;-&quot;??\ &quot;kr&quot;_-;_-@_-"/>
    <numFmt numFmtId="166" formatCode="_ &quot;kr&quot;\ * #,##0_ ;_ &quot;kr&quot;\ * \-#,##0_ ;_ &quot;kr&quot;\ * &quot;-&quot;??_ ;_ @_ "/>
    <numFmt numFmtId="167" formatCode="_ &quot;kr&quot;\ * #,##0.00000_ ;_ &quot;kr&quot;\ * \-#,##0.00000_ ;_ &quot;kr&quot;\ * &quot;-&quot;??_ ;_ @_ "/>
    <numFmt numFmtId="168" formatCode="_ [$kr-406]\ * #,##0_ ;_ [$kr-406]\ * \-#,##0_ ;_ [$kr-406]\ * &quot;-&quot;??_ ;_ @_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5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7" tint="0.39997558519241921"/>
        <bgColor indexed="64"/>
      </patternFill>
    </fill>
    <fill>
      <patternFill patternType="gray125">
        <bgColor theme="9" tint="0.5999938962981048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8">
    <xf numFmtId="0" fontId="0" fillId="0" borderId="0" xfId="0"/>
    <xf numFmtId="0" fontId="7" fillId="4" borderId="7" xfId="0" applyFont="1" applyFill="1" applyBorder="1" applyAlignment="1">
      <alignment horizontal="center" vertical="center" wrapText="1"/>
    </xf>
    <xf numFmtId="0" fontId="0" fillId="6" borderId="7" xfId="0" applyFill="1" applyBorder="1"/>
    <xf numFmtId="0" fontId="9" fillId="0" borderId="0" xfId="0" applyFont="1"/>
    <xf numFmtId="0" fontId="3" fillId="0" borderId="0" xfId="0" applyFont="1"/>
    <xf numFmtId="0" fontId="0" fillId="0" borderId="0" xfId="0" applyProtection="1">
      <protection locked="0"/>
    </xf>
    <xf numFmtId="164" fontId="0" fillId="0" borderId="0" xfId="0" applyNumberFormat="1"/>
    <xf numFmtId="0" fontId="7" fillId="4" borderId="8" xfId="0" applyFont="1" applyFill="1" applyBorder="1"/>
    <xf numFmtId="0" fontId="7" fillId="0" borderId="11" xfId="0" applyFont="1" applyBorder="1"/>
    <xf numFmtId="0" fontId="7" fillId="0" borderId="0" xfId="0" applyFont="1"/>
    <xf numFmtId="166" fontId="0" fillId="4" borderId="0" xfId="1" applyNumberFormat="1" applyFont="1" applyFill="1" applyBorder="1" applyProtection="1"/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Protection="1"/>
    <xf numFmtId="167" fontId="0" fillId="0" borderId="0" xfId="1" applyNumberFormat="1" applyFont="1" applyFill="1" applyProtection="1"/>
    <xf numFmtId="166" fontId="0" fillId="0" borderId="11" xfId="1" applyNumberFormat="1" applyFont="1" applyFill="1" applyBorder="1" applyAlignment="1" applyProtection="1">
      <alignment wrapText="1"/>
    </xf>
    <xf numFmtId="166" fontId="0" fillId="0" borderId="0" xfId="1" applyNumberFormat="1" applyFont="1" applyFill="1" applyAlignment="1" applyProtection="1">
      <alignment vertical="center"/>
    </xf>
    <xf numFmtId="0" fontId="0" fillId="0" borderId="11" xfId="0" applyBorder="1" applyAlignment="1">
      <alignment wrapText="1"/>
    </xf>
    <xf numFmtId="166" fontId="0" fillId="0" borderId="0" xfId="0" applyNumberFormat="1"/>
    <xf numFmtId="166" fontId="0" fillId="0" borderId="11" xfId="1" applyNumberFormat="1" applyFont="1" applyFill="1" applyBorder="1" applyAlignment="1" applyProtection="1">
      <alignment vertical="center" wrapText="1"/>
    </xf>
    <xf numFmtId="0" fontId="0" fillId="0" borderId="11" xfId="0" applyBorder="1" applyAlignment="1">
      <alignment vertical="center" wrapText="1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applyNumberFormat="1" applyFont="1" applyFill="1" applyProtection="1"/>
    <xf numFmtId="0" fontId="6" fillId="4" borderId="1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166" fontId="6" fillId="4" borderId="0" xfId="1" applyNumberFormat="1" applyFont="1" applyFill="1" applyBorder="1" applyProtection="1"/>
    <xf numFmtId="166" fontId="6" fillId="4" borderId="12" xfId="1" applyNumberFormat="1" applyFont="1" applyFill="1" applyBorder="1" applyProtection="1"/>
    <xf numFmtId="0" fontId="7" fillId="4" borderId="11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horizontal="right" wrapText="1"/>
    </xf>
    <xf numFmtId="0" fontId="0" fillId="4" borderId="11" xfId="1" applyNumberFormat="1" applyFont="1" applyFill="1" applyBorder="1" applyAlignment="1" applyProtection="1">
      <alignment vertical="top" wrapText="1"/>
    </xf>
    <xf numFmtId="0" fontId="0" fillId="4" borderId="0" xfId="1" applyNumberFormat="1" applyFont="1" applyFill="1" applyBorder="1" applyAlignment="1" applyProtection="1">
      <alignment vertical="top" wrapText="1"/>
    </xf>
    <xf numFmtId="9" fontId="0" fillId="4" borderId="0" xfId="1" applyNumberFormat="1" applyFont="1" applyFill="1" applyBorder="1" applyAlignment="1" applyProtection="1">
      <alignment vertical="top" wrapText="1"/>
    </xf>
    <xf numFmtId="168" fontId="0" fillId="4" borderId="0" xfId="1" applyNumberFormat="1" applyFont="1" applyFill="1" applyBorder="1" applyAlignment="1" applyProtection="1">
      <alignment vertical="top" wrapText="1"/>
    </xf>
    <xf numFmtId="0" fontId="0" fillId="4" borderId="12" xfId="1" applyNumberFormat="1" applyFont="1" applyFill="1" applyBorder="1" applyAlignment="1" applyProtection="1">
      <alignment vertical="top" wrapText="1"/>
    </xf>
    <xf numFmtId="0" fontId="7" fillId="4" borderId="11" xfId="0" applyFont="1" applyFill="1" applyBorder="1" applyAlignment="1">
      <alignment horizontal="left"/>
    </xf>
    <xf numFmtId="1" fontId="1" fillId="0" borderId="0" xfId="2" applyNumberFormat="1" applyFont="1" applyFill="1" applyProtection="1"/>
    <xf numFmtId="166" fontId="0" fillId="4" borderId="0" xfId="1" applyNumberFormat="1" applyFont="1" applyFill="1" applyBorder="1" applyAlignment="1" applyProtection="1">
      <alignment vertical="center"/>
    </xf>
    <xf numFmtId="166" fontId="0" fillId="4" borderId="5" xfId="1" applyNumberFormat="1" applyFont="1" applyFill="1" applyBorder="1" applyProtection="1"/>
    <xf numFmtId="166" fontId="0" fillId="0" borderId="0" xfId="2" applyNumberFormat="1" applyFont="1" applyFill="1" applyProtection="1"/>
    <xf numFmtId="166" fontId="0" fillId="0" borderId="0" xfId="1" applyNumberFormat="1" applyFont="1" applyFill="1" applyAlignment="1" applyProtection="1">
      <alignment vertical="center" wrapText="1"/>
    </xf>
    <xf numFmtId="0" fontId="8" fillId="4" borderId="11" xfId="0" applyFont="1" applyFill="1" applyBorder="1"/>
    <xf numFmtId="0" fontId="10" fillId="4" borderId="0" xfId="0" applyFont="1" applyFill="1"/>
    <xf numFmtId="0" fontId="0" fillId="4" borderId="0" xfId="0" applyFill="1"/>
    <xf numFmtId="0" fontId="10" fillId="5" borderId="11" xfId="0" applyFont="1" applyFill="1" applyBorder="1" applyAlignment="1">
      <alignment horizontal="center" wrapText="1"/>
    </xf>
    <xf numFmtId="166" fontId="7" fillId="5" borderId="12" xfId="1" applyNumberFormat="1" applyFont="1" applyFill="1" applyBorder="1" applyAlignment="1" applyProtection="1">
      <alignment horizontal="center" wrapText="1"/>
    </xf>
    <xf numFmtId="49" fontId="10" fillId="7" borderId="14" xfId="1" applyNumberFormat="1" applyFont="1" applyFill="1" applyBorder="1" applyAlignment="1" applyProtection="1">
      <alignment horizontal="center" wrapText="1"/>
    </xf>
    <xf numFmtId="0" fontId="0" fillId="4" borderId="11" xfId="0" applyFill="1" applyBorder="1"/>
    <xf numFmtId="166" fontId="0" fillId="5" borderId="11" xfId="1" applyNumberFormat="1" applyFont="1" applyFill="1" applyBorder="1" applyAlignment="1" applyProtection="1"/>
    <xf numFmtId="166" fontId="0" fillId="5" borderId="12" xfId="1" applyNumberFormat="1" applyFont="1" applyFill="1" applyBorder="1" applyAlignment="1" applyProtection="1"/>
    <xf numFmtId="166" fontId="0" fillId="7" borderId="14" xfId="1" applyNumberFormat="1" applyFont="1" applyFill="1" applyBorder="1" applyAlignment="1" applyProtection="1"/>
    <xf numFmtId="0" fontId="7" fillId="4" borderId="1" xfId="0" applyFont="1" applyFill="1" applyBorder="1"/>
    <xf numFmtId="0" fontId="7" fillId="4" borderId="2" xfId="0" applyFont="1" applyFill="1" applyBorder="1"/>
    <xf numFmtId="166" fontId="7" fillId="5" borderId="1" xfId="1" applyNumberFormat="1" applyFont="1" applyFill="1" applyBorder="1" applyAlignment="1" applyProtection="1"/>
    <xf numFmtId="166" fontId="7" fillId="5" borderId="3" xfId="1" applyNumberFormat="1" applyFont="1" applyFill="1" applyBorder="1" applyAlignment="1" applyProtection="1"/>
    <xf numFmtId="166" fontId="0" fillId="7" borderId="7" xfId="0" applyNumberFormat="1" applyFill="1" applyBorder="1"/>
    <xf numFmtId="0" fontId="0" fillId="7" borderId="14" xfId="0" applyFill="1" applyBorder="1"/>
    <xf numFmtId="0" fontId="0" fillId="4" borderId="1" xfId="0" applyFill="1" applyBorder="1"/>
    <xf numFmtId="0" fontId="0" fillId="4" borderId="2" xfId="0" applyFill="1" applyBorder="1"/>
    <xf numFmtId="166" fontId="0" fillId="5" borderId="1" xfId="1" applyNumberFormat="1" applyFont="1" applyFill="1" applyBorder="1" applyAlignment="1" applyProtection="1"/>
    <xf numFmtId="166" fontId="0" fillId="5" borderId="2" xfId="1" applyNumberFormat="1" applyFont="1" applyFill="1" applyBorder="1" applyAlignment="1" applyProtection="1"/>
    <xf numFmtId="0" fontId="0" fillId="5" borderId="11" xfId="0" applyFill="1" applyBorder="1"/>
    <xf numFmtId="0" fontId="0" fillId="5" borderId="12" xfId="0" applyFill="1" applyBorder="1"/>
    <xf numFmtId="166" fontId="7" fillId="4" borderId="2" xfId="1" applyNumberFormat="1" applyFont="1" applyFill="1" applyBorder="1" applyAlignment="1" applyProtection="1"/>
    <xf numFmtId="166" fontId="0" fillId="4" borderId="0" xfId="1" applyNumberFormat="1" applyFont="1" applyFill="1" applyBorder="1" applyAlignment="1" applyProtection="1"/>
    <xf numFmtId="166" fontId="0" fillId="5" borderId="0" xfId="1" applyNumberFormat="1" applyFont="1" applyFill="1" applyBorder="1" applyAlignment="1" applyProtection="1"/>
    <xf numFmtId="166" fontId="0" fillId="4" borderId="6" xfId="1" applyNumberFormat="1" applyFont="1" applyFill="1" applyBorder="1" applyAlignment="1"/>
    <xf numFmtId="166" fontId="0" fillId="5" borderId="5" xfId="1" applyNumberFormat="1" applyFont="1" applyFill="1" applyBorder="1" applyAlignment="1" applyProtection="1"/>
    <xf numFmtId="166" fontId="0" fillId="7" borderId="15" xfId="1" applyNumberFormat="1" applyFont="1" applyFill="1" applyBorder="1" applyAlignment="1" applyProtection="1"/>
    <xf numFmtId="0" fontId="7" fillId="4" borderId="9" xfId="0" applyFont="1" applyFill="1" applyBorder="1"/>
    <xf numFmtId="166" fontId="7" fillId="4" borderId="8" xfId="1" applyNumberFormat="1" applyFont="1" applyFill="1" applyBorder="1" applyAlignment="1" applyProtection="1"/>
    <xf numFmtId="166" fontId="0" fillId="4" borderId="10" xfId="0" applyNumberFormat="1" applyFill="1" applyBorder="1"/>
    <xf numFmtId="0" fontId="7" fillId="4" borderId="11" xfId="0" applyFont="1" applyFill="1" applyBorder="1"/>
    <xf numFmtId="166" fontId="7" fillId="4" borderId="16" xfId="0" applyNumberFormat="1" applyFont="1" applyFill="1" applyBorder="1"/>
    <xf numFmtId="166" fontId="0" fillId="4" borderId="12" xfId="0" applyNumberFormat="1" applyFill="1" applyBorder="1"/>
    <xf numFmtId="166" fontId="7" fillId="4" borderId="17" xfId="0" applyNumberFormat="1" applyFont="1" applyFill="1" applyBorder="1"/>
    <xf numFmtId="166" fontId="7" fillId="4" borderId="18" xfId="0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166" fontId="0" fillId="4" borderId="6" xfId="0" applyNumberFormat="1" applyFill="1" applyBorder="1"/>
    <xf numFmtId="0" fontId="11" fillId="0" borderId="0" xfId="0" applyFont="1" applyAlignment="1">
      <alignment vertical="center"/>
    </xf>
    <xf numFmtId="166" fontId="0" fillId="0" borderId="0" xfId="1" applyNumberFormat="1" applyFont="1" applyFill="1" applyAlignment="1"/>
    <xf numFmtId="166" fontId="0" fillId="4" borderId="8" xfId="1" applyNumberFormat="1" applyFont="1" applyFill="1" applyBorder="1" applyAlignment="1" applyProtection="1"/>
    <xf numFmtId="166" fontId="7" fillId="4" borderId="10" xfId="1" applyNumberFormat="1" applyFont="1" applyFill="1" applyBorder="1" applyProtection="1"/>
    <xf numFmtId="166" fontId="7" fillId="4" borderId="12" xfId="1" applyNumberFormat="1" applyFont="1" applyFill="1" applyBorder="1" applyProtection="1"/>
    <xf numFmtId="166" fontId="0" fillId="11" borderId="0" xfId="1" applyNumberFormat="1" applyFont="1" applyFill="1" applyBorder="1" applyAlignment="1" applyProtection="1"/>
    <xf numFmtId="0" fontId="0" fillId="4" borderId="12" xfId="0" applyFill="1" applyBorder="1"/>
    <xf numFmtId="0" fontId="7" fillId="4" borderId="0" xfId="0" applyFont="1" applyFill="1"/>
    <xf numFmtId="166" fontId="7" fillId="4" borderId="18" xfId="1" applyNumberFormat="1" applyFont="1" applyFill="1" applyBorder="1" applyProtection="1"/>
    <xf numFmtId="0" fontId="7" fillId="4" borderId="5" xfId="0" applyFont="1" applyFill="1" applyBorder="1"/>
    <xf numFmtId="166" fontId="7" fillId="4" borderId="5" xfId="1" applyNumberFormat="1" applyFont="1" applyFill="1" applyBorder="1" applyAlignment="1" applyProtection="1"/>
    <xf numFmtId="0" fontId="0" fillId="4" borderId="6" xfId="0" applyFill="1" applyBorder="1"/>
    <xf numFmtId="0" fontId="0" fillId="12" borderId="7" xfId="0" applyFill="1" applyBorder="1" applyProtection="1">
      <protection locked="0"/>
    </xf>
    <xf numFmtId="0" fontId="0" fillId="13" borderId="7" xfId="0" applyFill="1" applyBorder="1" applyProtection="1">
      <protection locked="0"/>
    </xf>
    <xf numFmtId="0" fontId="0" fillId="13" borderId="7" xfId="0" applyFill="1" applyBorder="1"/>
    <xf numFmtId="0" fontId="0" fillId="14" borderId="7" xfId="0" applyFill="1" applyBorder="1" applyProtection="1">
      <protection locked="0"/>
    </xf>
    <xf numFmtId="0" fontId="0" fillId="15" borderId="7" xfId="0" applyFill="1" applyBorder="1"/>
    <xf numFmtId="0" fontId="8" fillId="9" borderId="7" xfId="0" applyFont="1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8" fillId="15" borderId="7" xfId="0" applyFont="1" applyFill="1" applyBorder="1" applyProtection="1">
      <protection locked="0"/>
    </xf>
    <xf numFmtId="166" fontId="0" fillId="16" borderId="12" xfId="1" applyNumberFormat="1" applyFont="1" applyFill="1" applyBorder="1" applyProtection="1"/>
    <xf numFmtId="168" fontId="0" fillId="16" borderId="12" xfId="1" applyNumberFormat="1" applyFont="1" applyFill="1" applyBorder="1" applyAlignment="1" applyProtection="1">
      <alignment vertical="top" wrapText="1"/>
    </xf>
    <xf numFmtId="166" fontId="0" fillId="16" borderId="12" xfId="1" applyNumberFormat="1" applyFont="1" applyFill="1" applyBorder="1" applyAlignment="1" applyProtection="1">
      <alignment vertical="center"/>
    </xf>
    <xf numFmtId="166" fontId="0" fillId="16" borderId="6" xfId="1" applyNumberFormat="1" applyFont="1" applyFill="1" applyBorder="1" applyProtection="1"/>
    <xf numFmtId="0" fontId="7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17" borderId="0" xfId="0" applyFill="1" applyAlignment="1">
      <alignment vertical="center"/>
    </xf>
    <xf numFmtId="0" fontId="0" fillId="17" borderId="0" xfId="0" applyFill="1"/>
    <xf numFmtId="0" fontId="7" fillId="12" borderId="7" xfId="0" applyFont="1" applyFill="1" applyBorder="1"/>
    <xf numFmtId="0" fontId="7" fillId="13" borderId="7" xfId="0" applyFont="1" applyFill="1" applyBorder="1"/>
    <xf numFmtId="0" fontId="7" fillId="14" borderId="7" xfId="0" applyFont="1" applyFill="1" applyBorder="1"/>
    <xf numFmtId="0" fontId="7" fillId="6" borderId="7" xfId="0" applyFont="1" applyFill="1" applyBorder="1"/>
    <xf numFmtId="0" fontId="7" fillId="15" borderId="7" xfId="0" applyFont="1" applyFill="1" applyBorder="1"/>
    <xf numFmtId="0" fontId="10" fillId="9" borderId="7" xfId="0" applyFont="1" applyFill="1" applyBorder="1"/>
    <xf numFmtId="0" fontId="0" fillId="0" borderId="0" xfId="0" applyAlignment="1">
      <alignment horizontal="right" vertical="top"/>
    </xf>
    <xf numFmtId="0" fontId="7" fillId="4" borderId="0" xfId="0" applyFont="1" applyFill="1" applyAlignment="1">
      <alignment horizontal="left"/>
    </xf>
    <xf numFmtId="166" fontId="10" fillId="11" borderId="0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166" fontId="7" fillId="7" borderId="7" xfId="0" applyNumberFormat="1" applyFont="1" applyFill="1" applyBorder="1"/>
    <xf numFmtId="166" fontId="0" fillId="7" borderId="7" xfId="1" applyNumberFormat="1" applyFont="1" applyFill="1" applyBorder="1" applyAlignment="1" applyProtection="1"/>
    <xf numFmtId="0" fontId="0" fillId="4" borderId="7" xfId="0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17" borderId="0" xfId="0" applyFill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7" fillId="4" borderId="7" xfId="0" applyFont="1" applyFill="1" applyBorder="1" applyAlignment="1">
      <alignment horizontal="left"/>
    </xf>
    <xf numFmtId="0" fontId="0" fillId="8" borderId="8" xfId="0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3" borderId="7" xfId="0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4" borderId="11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7" fillId="4" borderId="11" xfId="1" applyNumberFormat="1" applyFont="1" applyFill="1" applyBorder="1" applyAlignment="1" applyProtection="1">
      <alignment horizontal="left" vertical="top" wrapText="1"/>
    </xf>
    <xf numFmtId="0" fontId="7" fillId="4" borderId="0" xfId="1" applyNumberFormat="1" applyFont="1" applyFill="1" applyBorder="1" applyAlignment="1" applyProtection="1">
      <alignment horizontal="left" vertical="top" wrapText="1"/>
    </xf>
    <xf numFmtId="0" fontId="2" fillId="4" borderId="0" xfId="1" applyNumberFormat="1" applyFont="1" applyFill="1" applyBorder="1" applyAlignment="1" applyProtection="1">
      <alignment horizontal="center" vertical="top" wrapText="1"/>
    </xf>
    <xf numFmtId="166" fontId="1" fillId="0" borderId="0" xfId="1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1" fillId="0" borderId="0" xfId="1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17" borderId="0" xfId="0" applyFill="1" applyAlignment="1">
      <alignment wrapText="1"/>
    </xf>
    <xf numFmtId="0" fontId="10" fillId="10" borderId="9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0" fillId="7" borderId="13" xfId="1" applyNumberFormat="1" applyFont="1" applyFill="1" applyBorder="1" applyAlignment="1" applyProtection="1">
      <alignment horizontal="center" vertical="center" wrapText="1"/>
    </xf>
    <xf numFmtId="166" fontId="10" fillId="7" borderId="14" xfId="1" applyNumberFormat="1" applyFont="1" applyFill="1" applyBorder="1" applyAlignment="1" applyProtection="1">
      <alignment horizontal="center" vertical="center" wrapText="1"/>
    </xf>
    <xf numFmtId="166" fontId="10" fillId="7" borderId="15" xfId="1" applyNumberFormat="1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4" borderId="0" xfId="0" applyFont="1" applyFill="1" applyAlignment="1">
      <alignment horizontal="left"/>
    </xf>
    <xf numFmtId="166" fontId="10" fillId="11" borderId="8" xfId="1" applyNumberFormat="1" applyFont="1" applyFill="1" applyBorder="1" applyAlignment="1" applyProtection="1">
      <alignment horizontal="center" vertical="center" wrapText="1"/>
    </xf>
    <xf numFmtId="166" fontId="10" fillId="11" borderId="0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0" fontId="0" fillId="0" borderId="0" xfId="0" applyAlignment="1"/>
    <xf numFmtId="0" fontId="0" fillId="17" borderId="0" xfId="0" applyFill="1" applyAlignment="1">
      <alignment horizontal="left" vertical="center" wrapText="1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32E4-F62E-444E-BE30-3528326A7D34}">
  <dimension ref="A1:L108"/>
  <sheetViews>
    <sheetView tabSelected="1" zoomScaleNormal="100" workbookViewId="0">
      <selection activeCell="D10" sqref="D10"/>
    </sheetView>
  </sheetViews>
  <sheetFormatPr defaultColWidth="10.625" defaultRowHeight="15.75" x14ac:dyDescent="0.25"/>
  <cols>
    <col min="3" max="3" width="12.375" customWidth="1"/>
    <col min="6" max="6" width="15.625" customWidth="1"/>
    <col min="7" max="7" width="13.625" customWidth="1"/>
    <col min="8" max="8" width="15.125" customWidth="1"/>
    <col min="9" max="9" width="12.875" customWidth="1"/>
    <col min="10" max="10" width="13.125" bestFit="1" customWidth="1"/>
  </cols>
  <sheetData>
    <row r="1" spans="1:12" ht="39.75" customHeight="1" x14ac:dyDescent="0.25">
      <c r="A1" s="125" t="s">
        <v>78</v>
      </c>
      <c r="B1" s="125"/>
      <c r="C1" s="125"/>
      <c r="D1" s="125"/>
      <c r="E1" s="125"/>
      <c r="F1" s="125"/>
      <c r="G1" s="126" t="s">
        <v>75</v>
      </c>
      <c r="H1" s="126"/>
      <c r="I1" s="126"/>
      <c r="J1" s="126"/>
    </row>
    <row r="2" spans="1:12" ht="32.25" customHeight="1" x14ac:dyDescent="0.25">
      <c r="A2" s="127" t="s">
        <v>76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17.100000000000001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2" ht="17.100000000000001" customHeight="1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2" ht="17.100000000000001" customHeight="1" x14ac:dyDescent="0.25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2" x14ac:dyDescent="0.25">
      <c r="A6" s="130" t="s">
        <v>1</v>
      </c>
      <c r="B6" s="131"/>
      <c r="C6" s="131"/>
      <c r="D6" s="131"/>
      <c r="E6" s="131"/>
      <c r="F6" s="131"/>
      <c r="G6" s="131"/>
      <c r="H6" s="131"/>
      <c r="I6" s="131"/>
      <c r="J6" s="132"/>
    </row>
    <row r="7" spans="1:12" x14ac:dyDescent="0.25">
      <c r="A7" s="133" t="s">
        <v>2</v>
      </c>
      <c r="B7" s="134"/>
      <c r="C7" s="134"/>
      <c r="D7" s="134"/>
      <c r="E7" s="134"/>
      <c r="F7" s="134"/>
      <c r="G7" s="134"/>
      <c r="H7" s="134"/>
      <c r="I7" s="134"/>
      <c r="J7" s="135"/>
    </row>
    <row r="8" spans="1:12" ht="47.25" x14ac:dyDescent="0.25">
      <c r="A8" s="136"/>
      <c r="B8" s="136"/>
      <c r="C8" s="136"/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</row>
    <row r="9" spans="1:12" x14ac:dyDescent="0.25">
      <c r="A9" s="124" t="s">
        <v>10</v>
      </c>
      <c r="B9" s="124"/>
      <c r="C9" s="124"/>
      <c r="D9" s="92">
        <v>0</v>
      </c>
      <c r="E9" s="93"/>
      <c r="F9" s="95">
        <v>0</v>
      </c>
      <c r="G9" s="2">
        <f>F9-D9</f>
        <v>0</v>
      </c>
      <c r="H9" s="96"/>
      <c r="I9" s="97">
        <v>0</v>
      </c>
      <c r="J9" s="96">
        <f t="shared" ref="J9:J15" si="0">I9-F9</f>
        <v>0</v>
      </c>
    </row>
    <row r="10" spans="1:12" x14ac:dyDescent="0.25">
      <c r="A10" s="124" t="s">
        <v>11</v>
      </c>
      <c r="B10" s="124"/>
      <c r="C10" s="124"/>
      <c r="D10" s="92">
        <v>0</v>
      </c>
      <c r="E10" s="93"/>
      <c r="F10" s="95">
        <v>0</v>
      </c>
      <c r="G10" s="2">
        <f>F10-D10</f>
        <v>0</v>
      </c>
      <c r="H10" s="96"/>
      <c r="I10" s="97">
        <v>0</v>
      </c>
      <c r="J10" s="96">
        <f t="shared" si="0"/>
        <v>0</v>
      </c>
    </row>
    <row r="11" spans="1:12" x14ac:dyDescent="0.25">
      <c r="A11" s="124" t="s">
        <v>12</v>
      </c>
      <c r="B11" s="124"/>
      <c r="C11" s="124"/>
      <c r="D11" s="92">
        <v>0</v>
      </c>
      <c r="E11" s="94"/>
      <c r="F11" s="95">
        <v>0</v>
      </c>
      <c r="G11" s="2">
        <f t="shared" ref="G11:G16" si="1">F11-D11</f>
        <v>0</v>
      </c>
      <c r="H11" s="96"/>
      <c r="I11" s="97">
        <v>0</v>
      </c>
      <c r="J11" s="96">
        <f t="shared" si="0"/>
        <v>0</v>
      </c>
    </row>
    <row r="12" spans="1:12" x14ac:dyDescent="0.25">
      <c r="A12" s="124" t="s">
        <v>13</v>
      </c>
      <c r="B12" s="124"/>
      <c r="C12" s="124"/>
      <c r="D12" s="92">
        <v>0</v>
      </c>
      <c r="E12" s="92">
        <v>0</v>
      </c>
      <c r="F12" s="95">
        <v>0</v>
      </c>
      <c r="G12" s="2">
        <f t="shared" si="1"/>
        <v>0</v>
      </c>
      <c r="H12" s="98">
        <v>0</v>
      </c>
      <c r="I12" s="97">
        <v>0</v>
      </c>
      <c r="J12" s="96">
        <f t="shared" si="0"/>
        <v>0</v>
      </c>
    </row>
    <row r="13" spans="1:12" x14ac:dyDescent="0.25">
      <c r="A13" s="124" t="s">
        <v>14</v>
      </c>
      <c r="B13" s="124"/>
      <c r="C13" s="124"/>
      <c r="D13" s="92">
        <v>0</v>
      </c>
      <c r="E13" s="94"/>
      <c r="F13" s="95">
        <v>0</v>
      </c>
      <c r="G13" s="2">
        <f t="shared" si="1"/>
        <v>0</v>
      </c>
      <c r="H13" s="96"/>
      <c r="I13" s="97">
        <v>0</v>
      </c>
      <c r="J13" s="96">
        <f t="shared" si="0"/>
        <v>0</v>
      </c>
    </row>
    <row r="14" spans="1:12" x14ac:dyDescent="0.25">
      <c r="A14" s="124" t="s">
        <v>15</v>
      </c>
      <c r="B14" s="124"/>
      <c r="C14" s="124"/>
      <c r="D14" s="92">
        <v>0</v>
      </c>
      <c r="E14" s="92">
        <v>0</v>
      </c>
      <c r="F14" s="95">
        <v>0</v>
      </c>
      <c r="G14" s="2">
        <f t="shared" si="1"/>
        <v>0</v>
      </c>
      <c r="H14" s="98">
        <v>0</v>
      </c>
      <c r="I14" s="97">
        <v>0</v>
      </c>
      <c r="J14" s="96">
        <f t="shared" si="0"/>
        <v>0</v>
      </c>
    </row>
    <row r="15" spans="1:12" x14ac:dyDescent="0.25">
      <c r="A15" s="124" t="s">
        <v>16</v>
      </c>
      <c r="B15" s="124"/>
      <c r="C15" s="124"/>
      <c r="D15" s="92">
        <v>0</v>
      </c>
      <c r="E15" s="94"/>
      <c r="F15" s="95">
        <v>0</v>
      </c>
      <c r="G15" s="2">
        <f t="shared" si="1"/>
        <v>0</v>
      </c>
      <c r="H15" s="96"/>
      <c r="I15" s="99"/>
      <c r="J15" s="96">
        <f t="shared" si="0"/>
        <v>0</v>
      </c>
    </row>
    <row r="16" spans="1:12" x14ac:dyDescent="0.25">
      <c r="A16" s="140" t="s">
        <v>17</v>
      </c>
      <c r="B16" s="140"/>
      <c r="C16" s="140"/>
      <c r="D16" s="110">
        <f>SUM(D10:D12)</f>
        <v>0</v>
      </c>
      <c r="E16" s="111"/>
      <c r="F16" s="112">
        <f>SUM(F10:F12)</f>
        <v>0</v>
      </c>
      <c r="G16" s="113">
        <f t="shared" si="1"/>
        <v>0</v>
      </c>
      <c r="H16" s="114"/>
      <c r="I16" s="115">
        <f>SUM(I10:I12)</f>
        <v>0</v>
      </c>
      <c r="J16" s="114">
        <f>I16-F16</f>
        <v>0</v>
      </c>
      <c r="K16" s="119"/>
      <c r="L16" s="119"/>
    </row>
    <row r="17" spans="1:12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19"/>
      <c r="L17" s="119"/>
    </row>
    <row r="18" spans="1:12" x14ac:dyDescent="0.25">
      <c r="A18" s="142" t="s">
        <v>18</v>
      </c>
      <c r="B18" s="143"/>
      <c r="C18" s="143"/>
      <c r="D18" s="143"/>
      <c r="E18" s="143"/>
      <c r="F18" s="143"/>
      <c r="G18" s="143"/>
      <c r="H18" s="144"/>
      <c r="I18" s="145"/>
      <c r="J18" s="145"/>
      <c r="K18" s="119"/>
      <c r="L18" s="3">
        <v>2</v>
      </c>
    </row>
    <row r="19" spans="1:12" x14ac:dyDescent="0.2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19"/>
      <c r="L19" s="3">
        <v>3</v>
      </c>
    </row>
    <row r="20" spans="1:12" x14ac:dyDescent="0.25">
      <c r="A20" s="142" t="s">
        <v>19</v>
      </c>
      <c r="B20" s="147"/>
      <c r="C20" s="147"/>
      <c r="D20" s="147"/>
      <c r="E20" s="147"/>
      <c r="F20" s="147"/>
      <c r="G20" s="147"/>
      <c r="H20" s="147"/>
      <c r="I20" s="147"/>
      <c r="J20" s="148"/>
      <c r="K20" s="119"/>
      <c r="L20" s="3">
        <v>4</v>
      </c>
    </row>
    <row r="21" spans="1:12" x14ac:dyDescent="0.25">
      <c r="A21" s="137" t="s">
        <v>20</v>
      </c>
      <c r="B21" s="138"/>
      <c r="C21" s="138"/>
      <c r="D21" s="138"/>
      <c r="E21" s="138"/>
      <c r="F21" s="138"/>
      <c r="G21" s="138"/>
      <c r="H21" s="138"/>
      <c r="I21" s="138"/>
      <c r="J21" s="139"/>
      <c r="K21" s="119"/>
      <c r="L21" s="3">
        <v>5</v>
      </c>
    </row>
    <row r="22" spans="1:12" x14ac:dyDescent="0.25">
      <c r="A22" s="151" t="s">
        <v>21</v>
      </c>
      <c r="B22" s="152"/>
      <c r="C22" s="152"/>
      <c r="D22" s="152"/>
      <c r="E22" s="152"/>
      <c r="F22" s="152"/>
      <c r="G22" s="152"/>
      <c r="H22" s="153"/>
      <c r="I22" s="154"/>
      <c r="J22" s="155"/>
      <c r="K22" s="119"/>
      <c r="L22" s="3">
        <v>6</v>
      </c>
    </row>
    <row r="23" spans="1:12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19"/>
      <c r="L23" s="4"/>
    </row>
    <row r="24" spans="1:12" x14ac:dyDescent="0.25">
      <c r="A24" s="157" t="s">
        <v>22</v>
      </c>
      <c r="B24" s="158"/>
      <c r="C24" s="158"/>
      <c r="D24" s="158"/>
      <c r="E24" s="158"/>
      <c r="F24" s="158"/>
      <c r="G24" s="159"/>
      <c r="H24" s="119"/>
      <c r="I24" s="5"/>
      <c r="J24" s="6"/>
      <c r="K24" s="3" t="s">
        <v>23</v>
      </c>
      <c r="L24" s="119"/>
    </row>
    <row r="25" spans="1:12" ht="15.95" customHeight="1" x14ac:dyDescent="0.25">
      <c r="A25" s="160" t="s">
        <v>79</v>
      </c>
      <c r="B25" s="161"/>
      <c r="C25" s="161"/>
      <c r="D25" s="161"/>
      <c r="E25" s="161"/>
      <c r="F25" s="161"/>
      <c r="G25" s="162"/>
      <c r="H25" s="119"/>
      <c r="I25" s="5"/>
      <c r="J25" s="6"/>
      <c r="K25" s="119"/>
      <c r="L25" s="119"/>
    </row>
    <row r="26" spans="1:12" ht="2.1" customHeight="1" x14ac:dyDescent="0.25">
      <c r="A26" s="163"/>
      <c r="B26" s="164"/>
      <c r="C26" s="164"/>
      <c r="D26" s="164"/>
      <c r="E26" s="164"/>
      <c r="F26" s="164"/>
      <c r="G26" s="165"/>
      <c r="H26" s="119"/>
      <c r="I26" s="5"/>
      <c r="J26" s="6"/>
      <c r="K26" s="119"/>
      <c r="L26" s="119"/>
    </row>
    <row r="27" spans="1:12" ht="6" customHeight="1" x14ac:dyDescent="0.25">
      <c r="A27" s="166"/>
      <c r="B27" s="167"/>
      <c r="C27" s="167"/>
      <c r="D27" s="167"/>
      <c r="E27" s="167"/>
      <c r="F27" s="167"/>
      <c r="G27" s="168"/>
      <c r="H27" s="119"/>
      <c r="I27" s="5"/>
      <c r="J27" s="6"/>
      <c r="K27" s="119"/>
      <c r="L27" s="119"/>
    </row>
    <row r="28" spans="1:12" x14ac:dyDescent="0.25">
      <c r="A28" s="169" t="s">
        <v>24</v>
      </c>
      <c r="B28" s="170"/>
      <c r="C28" s="170"/>
      <c r="D28" s="170"/>
      <c r="E28" s="170"/>
      <c r="F28" s="104">
        <v>2021</v>
      </c>
      <c r="G28" s="105">
        <v>2022</v>
      </c>
      <c r="H28" s="8"/>
      <c r="I28" s="9"/>
      <c r="J28" s="119"/>
      <c r="K28" s="119"/>
      <c r="L28" s="119"/>
    </row>
    <row r="29" spans="1:12" x14ac:dyDescent="0.25">
      <c r="A29" s="149" t="s">
        <v>25</v>
      </c>
      <c r="B29" s="150"/>
      <c r="C29" s="150"/>
      <c r="D29" s="150"/>
      <c r="E29" s="150"/>
      <c r="F29" s="10">
        <v>10000</v>
      </c>
      <c r="G29" s="100">
        <v>10000</v>
      </c>
      <c r="H29" s="11"/>
      <c r="I29" s="12"/>
      <c r="J29" s="12"/>
      <c r="K29" s="119"/>
      <c r="L29" s="119"/>
    </row>
    <row r="30" spans="1:12" x14ac:dyDescent="0.25">
      <c r="A30" s="149" t="s">
        <v>26</v>
      </c>
      <c r="B30" s="150"/>
      <c r="C30" s="150"/>
      <c r="D30" s="150"/>
      <c r="E30" s="150"/>
      <c r="F30" s="10">
        <v>6930</v>
      </c>
      <c r="G30" s="100">
        <v>7049</v>
      </c>
      <c r="H30" s="11"/>
      <c r="I30" s="12"/>
      <c r="J30" s="13"/>
      <c r="K30" s="119"/>
      <c r="L30" s="119"/>
    </row>
    <row r="31" spans="1:12" x14ac:dyDescent="0.25">
      <c r="A31" s="149" t="s">
        <v>27</v>
      </c>
      <c r="B31" s="150"/>
      <c r="C31" s="150"/>
      <c r="D31" s="150"/>
      <c r="E31" s="150"/>
      <c r="F31" s="10">
        <v>2772</v>
      </c>
      <c r="G31" s="100">
        <v>2820</v>
      </c>
      <c r="H31" s="14"/>
      <c r="I31" s="15"/>
      <c r="J31" s="119"/>
      <c r="K31" s="119"/>
      <c r="L31" s="119"/>
    </row>
    <row r="32" spans="1:12" x14ac:dyDescent="0.25">
      <c r="A32" s="149" t="s">
        <v>28</v>
      </c>
      <c r="B32" s="150"/>
      <c r="C32" s="150"/>
      <c r="D32" s="150"/>
      <c r="E32" s="150"/>
      <c r="F32" s="10">
        <v>36366</v>
      </c>
      <c r="G32" s="100">
        <v>37016</v>
      </c>
      <c r="H32" s="16"/>
      <c r="I32" s="121"/>
      <c r="J32" s="17"/>
      <c r="K32" s="17"/>
      <c r="L32" s="17"/>
    </row>
    <row r="33" spans="1:12" x14ac:dyDescent="0.25">
      <c r="A33" s="149" t="s">
        <v>29</v>
      </c>
      <c r="B33" s="150"/>
      <c r="C33" s="150"/>
      <c r="D33" s="150"/>
      <c r="E33" s="150"/>
      <c r="F33" s="10">
        <v>48003</v>
      </c>
      <c r="G33" s="100">
        <v>48861</v>
      </c>
      <c r="H33" s="18"/>
      <c r="I33" s="15"/>
      <c r="J33" s="119"/>
      <c r="K33" s="119"/>
      <c r="L33" s="119"/>
    </row>
    <row r="34" spans="1:12" x14ac:dyDescent="0.25">
      <c r="A34" s="149" t="s">
        <v>30</v>
      </c>
      <c r="B34" s="150"/>
      <c r="C34" s="150"/>
      <c r="D34" s="150"/>
      <c r="E34" s="150"/>
      <c r="F34" s="10">
        <v>46898</v>
      </c>
      <c r="G34" s="100">
        <v>47756</v>
      </c>
      <c r="H34" s="19"/>
      <c r="I34" s="121"/>
      <c r="J34" s="119"/>
      <c r="K34" s="119"/>
      <c r="L34" s="119"/>
    </row>
    <row r="35" spans="1:12" x14ac:dyDescent="0.25">
      <c r="A35" s="149" t="s">
        <v>31</v>
      </c>
      <c r="B35" s="150"/>
      <c r="C35" s="150"/>
      <c r="D35" s="150"/>
      <c r="E35" s="150"/>
      <c r="F35" s="10">
        <v>7940</v>
      </c>
      <c r="G35" s="100">
        <v>8027</v>
      </c>
      <c r="H35" s="19"/>
      <c r="I35" s="121"/>
      <c r="J35" s="119"/>
      <c r="K35" s="119"/>
      <c r="L35" s="119"/>
    </row>
    <row r="36" spans="1:12" x14ac:dyDescent="0.25">
      <c r="A36" s="149" t="s">
        <v>32</v>
      </c>
      <c r="B36" s="150"/>
      <c r="C36" s="150"/>
      <c r="D36" s="150"/>
      <c r="E36" s="150"/>
      <c r="F36" s="10">
        <v>2223</v>
      </c>
      <c r="G36" s="100">
        <v>2243</v>
      </c>
      <c r="H36" s="19"/>
      <c r="I36" s="121"/>
      <c r="J36" s="119"/>
      <c r="K36" s="119"/>
      <c r="L36" s="119"/>
    </row>
    <row r="37" spans="1:12" x14ac:dyDescent="0.25">
      <c r="A37" s="149" t="s">
        <v>33</v>
      </c>
      <c r="B37" s="150"/>
      <c r="C37" s="150"/>
      <c r="D37" s="150"/>
      <c r="E37" s="150"/>
      <c r="F37" s="10">
        <v>51290</v>
      </c>
      <c r="G37" s="100">
        <v>51854</v>
      </c>
      <c r="H37" s="12"/>
      <c r="I37" s="12"/>
      <c r="J37" s="12"/>
      <c r="K37" s="20"/>
      <c r="L37" s="21"/>
    </row>
    <row r="38" spans="1:12" x14ac:dyDescent="0.25">
      <c r="A38" s="149" t="s">
        <v>34</v>
      </c>
      <c r="B38" s="150"/>
      <c r="C38" s="150"/>
      <c r="D38" s="150"/>
      <c r="E38" s="150"/>
      <c r="F38" s="10">
        <v>51290</v>
      </c>
      <c r="G38" s="100">
        <v>51854</v>
      </c>
      <c r="H38" s="12"/>
      <c r="I38" s="12"/>
      <c r="J38" s="12"/>
      <c r="K38" s="20"/>
      <c r="L38" s="21"/>
    </row>
    <row r="39" spans="1:12" x14ac:dyDescent="0.25">
      <c r="A39" s="22"/>
      <c r="B39" s="23"/>
      <c r="C39" s="23"/>
      <c r="D39" s="23"/>
      <c r="E39" s="23"/>
      <c r="F39" s="24"/>
      <c r="G39" s="25"/>
      <c r="H39" s="12"/>
      <c r="I39" s="12"/>
      <c r="J39" s="12"/>
      <c r="K39" s="20"/>
      <c r="L39" s="21"/>
    </row>
    <row r="40" spans="1:12" x14ac:dyDescent="0.25">
      <c r="A40" s="26" t="s">
        <v>35</v>
      </c>
      <c r="B40" s="27"/>
      <c r="C40" s="27"/>
      <c r="D40" s="27"/>
      <c r="E40" s="27"/>
      <c r="F40" s="27"/>
      <c r="G40" s="28"/>
      <c r="H40" s="12"/>
      <c r="I40" s="12"/>
      <c r="J40" s="12"/>
      <c r="K40" s="29"/>
      <c r="L40" s="121"/>
    </row>
    <row r="41" spans="1:12" ht="15.95" customHeight="1" x14ac:dyDescent="0.25">
      <c r="A41" s="173" t="s">
        <v>36</v>
      </c>
      <c r="B41" s="174"/>
      <c r="C41" s="174"/>
      <c r="D41" s="175" t="s">
        <v>37</v>
      </c>
      <c r="E41" s="175"/>
      <c r="F41" s="106">
        <v>2021</v>
      </c>
      <c r="G41" s="107">
        <v>2022</v>
      </c>
      <c r="H41" s="12"/>
      <c r="I41" s="12"/>
      <c r="J41" s="12"/>
      <c r="K41" s="176"/>
      <c r="L41" s="178"/>
    </row>
    <row r="42" spans="1:12" x14ac:dyDescent="0.25">
      <c r="A42" s="30" t="s">
        <v>38</v>
      </c>
      <c r="B42" s="31"/>
      <c r="C42" s="31"/>
      <c r="D42" s="32">
        <v>1</v>
      </c>
      <c r="E42" s="31"/>
      <c r="F42" s="33">
        <v>136559</v>
      </c>
      <c r="G42" s="101">
        <v>136799</v>
      </c>
      <c r="H42" s="12"/>
      <c r="I42" s="12"/>
      <c r="J42" s="12"/>
      <c r="K42" s="177"/>
      <c r="L42" s="179"/>
    </row>
    <row r="43" spans="1:12" x14ac:dyDescent="0.25">
      <c r="A43" s="30" t="s">
        <v>39</v>
      </c>
      <c r="B43" s="31"/>
      <c r="C43" s="31"/>
      <c r="D43" s="32">
        <v>0.95</v>
      </c>
      <c r="E43" s="31"/>
      <c r="F43" s="33">
        <v>129731</v>
      </c>
      <c r="G43" s="101">
        <v>129959</v>
      </c>
      <c r="H43" s="12"/>
      <c r="I43" s="12"/>
      <c r="J43" s="12"/>
      <c r="K43" s="177"/>
      <c r="L43" s="179"/>
    </row>
    <row r="44" spans="1:12" ht="15.95" customHeight="1" x14ac:dyDescent="0.25">
      <c r="A44" s="30" t="s">
        <v>40</v>
      </c>
      <c r="B44" s="31"/>
      <c r="C44" s="31"/>
      <c r="D44" s="32">
        <v>0.9</v>
      </c>
      <c r="E44" s="31"/>
      <c r="F44" s="33">
        <v>122903</v>
      </c>
      <c r="G44" s="101">
        <v>123119</v>
      </c>
      <c r="H44" s="12"/>
      <c r="I44" s="12"/>
      <c r="J44" s="12"/>
      <c r="K44" s="177"/>
      <c r="L44" s="179"/>
    </row>
    <row r="45" spans="1:12" ht="15.95" customHeight="1" x14ac:dyDescent="0.25">
      <c r="A45" s="30" t="s">
        <v>41</v>
      </c>
      <c r="B45" s="31"/>
      <c r="C45" s="31"/>
      <c r="D45" s="32">
        <v>0.85</v>
      </c>
      <c r="E45" s="31"/>
      <c r="F45" s="33">
        <v>116075</v>
      </c>
      <c r="G45" s="101">
        <v>116279</v>
      </c>
      <c r="H45" s="12"/>
      <c r="I45" s="12"/>
      <c r="J45" s="12"/>
      <c r="K45" s="120"/>
      <c r="L45" s="121"/>
    </row>
    <row r="46" spans="1:12" ht="21" customHeight="1" x14ac:dyDescent="0.25">
      <c r="A46" s="30"/>
      <c r="B46" s="31"/>
      <c r="C46" s="31"/>
      <c r="D46" s="31"/>
      <c r="E46" s="31"/>
      <c r="F46" s="31"/>
      <c r="G46" s="34"/>
      <c r="H46" s="12"/>
      <c r="I46" s="12"/>
      <c r="J46" s="12"/>
      <c r="K46" s="120"/>
      <c r="L46" s="121"/>
    </row>
    <row r="47" spans="1:12" x14ac:dyDescent="0.25">
      <c r="A47" s="35" t="s">
        <v>42</v>
      </c>
      <c r="B47" s="117"/>
      <c r="C47" s="117"/>
      <c r="D47" s="117"/>
      <c r="E47" s="117"/>
      <c r="F47" s="106">
        <v>2021</v>
      </c>
      <c r="G47" s="107">
        <v>2022</v>
      </c>
      <c r="H47" s="12"/>
      <c r="I47" s="12"/>
      <c r="J47" s="12"/>
      <c r="K47" s="120"/>
      <c r="L47" s="121"/>
    </row>
    <row r="48" spans="1:12" x14ac:dyDescent="0.25">
      <c r="A48" s="149" t="s">
        <v>43</v>
      </c>
      <c r="B48" s="150"/>
      <c r="C48" s="150"/>
      <c r="D48" s="150"/>
      <c r="E48" s="150"/>
      <c r="F48" s="10">
        <v>116447</v>
      </c>
      <c r="G48" s="100">
        <v>113218</v>
      </c>
      <c r="H48" s="12"/>
      <c r="I48" s="12"/>
      <c r="J48" s="12"/>
      <c r="K48" s="21"/>
      <c r="L48" s="36"/>
    </row>
    <row r="49" spans="1:12" x14ac:dyDescent="0.25">
      <c r="A49" s="149" t="s">
        <v>44</v>
      </c>
      <c r="B49" s="150"/>
      <c r="C49" s="150"/>
      <c r="D49" s="150"/>
      <c r="E49" s="150"/>
      <c r="F49" s="10">
        <v>104802</v>
      </c>
      <c r="G49" s="100">
        <v>101896</v>
      </c>
      <c r="H49" s="12"/>
      <c r="I49" s="12"/>
      <c r="J49" s="12"/>
      <c r="K49" s="21"/>
      <c r="L49" s="36"/>
    </row>
    <row r="50" spans="1:12" x14ac:dyDescent="0.25">
      <c r="A50" s="149" t="s">
        <v>45</v>
      </c>
      <c r="B50" s="150"/>
      <c r="C50" s="150"/>
      <c r="D50" s="150"/>
      <c r="E50" s="150"/>
      <c r="F50" s="37">
        <v>69868</v>
      </c>
      <c r="G50" s="102">
        <v>67931</v>
      </c>
      <c r="H50" s="12"/>
      <c r="I50" s="12"/>
      <c r="J50" s="119"/>
      <c r="K50" s="119"/>
      <c r="L50" s="119"/>
    </row>
    <row r="51" spans="1:12" x14ac:dyDescent="0.25">
      <c r="A51" s="171" t="s">
        <v>46</v>
      </c>
      <c r="B51" s="172"/>
      <c r="C51" s="172"/>
      <c r="D51" s="172"/>
      <c r="E51" s="172"/>
      <c r="F51" s="38">
        <v>43085</v>
      </c>
      <c r="G51" s="103">
        <v>43318</v>
      </c>
      <c r="H51" s="12"/>
      <c r="I51" s="39"/>
      <c r="J51" s="17"/>
      <c r="K51" s="119"/>
      <c r="L51" s="119"/>
    </row>
    <row r="52" spans="1:12" x14ac:dyDescent="0.25">
      <c r="A52" s="40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26.1" customHeight="1" x14ac:dyDescent="0.25">
      <c r="A53" s="181" t="s">
        <v>47</v>
      </c>
      <c r="B53" s="182"/>
      <c r="C53" s="182"/>
      <c r="D53" s="182"/>
      <c r="E53" s="183"/>
      <c r="F53" s="190" t="s">
        <v>48</v>
      </c>
      <c r="G53" s="191"/>
      <c r="H53" s="196" t="s">
        <v>49</v>
      </c>
      <c r="I53" s="119"/>
      <c r="J53" s="119"/>
      <c r="K53" s="119"/>
      <c r="L53" s="119"/>
    </row>
    <row r="54" spans="1:12" ht="15.95" customHeight="1" x14ac:dyDescent="0.25">
      <c r="A54" s="184"/>
      <c r="B54" s="185"/>
      <c r="C54" s="185"/>
      <c r="D54" s="185"/>
      <c r="E54" s="186"/>
      <c r="F54" s="192"/>
      <c r="G54" s="193"/>
      <c r="H54" s="197"/>
      <c r="I54" s="119"/>
      <c r="J54" s="119"/>
      <c r="K54" s="119"/>
      <c r="L54" s="119"/>
    </row>
    <row r="55" spans="1:12" ht="15.95" customHeight="1" x14ac:dyDescent="0.25">
      <c r="A55" s="187"/>
      <c r="B55" s="188"/>
      <c r="C55" s="188"/>
      <c r="D55" s="188"/>
      <c r="E55" s="189"/>
      <c r="F55" s="194"/>
      <c r="G55" s="195"/>
      <c r="H55" s="198"/>
      <c r="I55" s="119"/>
      <c r="J55" s="119"/>
      <c r="K55" s="119"/>
      <c r="L55" s="119"/>
    </row>
    <row r="56" spans="1:12" ht="31.5" x14ac:dyDescent="0.25">
      <c r="A56" s="41"/>
      <c r="B56" s="42"/>
      <c r="C56" s="42"/>
      <c r="D56" s="42"/>
      <c r="E56" s="43"/>
      <c r="F56" s="44" t="s">
        <v>50</v>
      </c>
      <c r="G56" s="45" t="s">
        <v>51</v>
      </c>
      <c r="H56" s="46" t="s">
        <v>52</v>
      </c>
      <c r="I56" s="119"/>
      <c r="J56" s="119"/>
      <c r="K56" s="119"/>
      <c r="L56" s="119"/>
    </row>
    <row r="57" spans="1:12" x14ac:dyDescent="0.25">
      <c r="A57" s="47" t="s">
        <v>53</v>
      </c>
      <c r="B57" s="43"/>
      <c r="C57" s="43"/>
      <c r="D57" s="43"/>
      <c r="E57" s="43"/>
      <c r="F57" s="48">
        <f>IF(F16&gt;40,400000/12*7,(F16*10000)/12*7)</f>
        <v>0</v>
      </c>
      <c r="G57" s="49">
        <f>IF(F16&gt;40,400000/12*5,(F16*10000)/12*5)</f>
        <v>0</v>
      </c>
      <c r="H57" s="50"/>
      <c r="I57" s="119"/>
      <c r="J57" s="119"/>
      <c r="K57" s="119"/>
      <c r="L57" s="119"/>
    </row>
    <row r="58" spans="1:12" x14ac:dyDescent="0.25">
      <c r="A58" s="47" t="s">
        <v>26</v>
      </c>
      <c r="B58" s="43"/>
      <c r="C58" s="43"/>
      <c r="D58" s="43"/>
      <c r="E58" s="43"/>
      <c r="F58" s="48">
        <f>IF(F16&lt;221,F16*G30,220*G30)/12*7</f>
        <v>0</v>
      </c>
      <c r="G58" s="49">
        <f>IF(F16&lt;221,F16*G30,220*G30)/12*5</f>
        <v>0</v>
      </c>
      <c r="H58" s="50">
        <f>IF(I16&lt;221,I16*G30,220*G30)/12*5-G58</f>
        <v>0</v>
      </c>
      <c r="I58" s="17"/>
      <c r="J58" s="119"/>
      <c r="K58" s="119"/>
      <c r="L58" s="119"/>
    </row>
    <row r="59" spans="1:12" x14ac:dyDescent="0.25">
      <c r="A59" s="47" t="s">
        <v>27</v>
      </c>
      <c r="B59" s="43"/>
      <c r="C59" s="43"/>
      <c r="D59" s="43"/>
      <c r="E59" s="43"/>
      <c r="F59" s="48">
        <f>IF(F16&lt;=220,0,(F16-220)*G31)/12*7</f>
        <v>0</v>
      </c>
      <c r="G59" s="49">
        <f>IF(F16&lt;=220,0,(F16-220)*G31)/12*5</f>
        <v>0</v>
      </c>
      <c r="H59" s="50">
        <f>IF(I16&lt;=220,0,(I16-220)*G31)/12*5-G59</f>
        <v>0</v>
      </c>
      <c r="I59" s="119"/>
      <c r="J59" s="119"/>
      <c r="K59" s="119"/>
      <c r="L59" s="119"/>
    </row>
    <row r="60" spans="1:12" x14ac:dyDescent="0.25">
      <c r="A60" s="47" t="s">
        <v>28</v>
      </c>
      <c r="B60" s="43"/>
      <c r="C60" s="43"/>
      <c r="D60" s="43"/>
      <c r="E60" s="43"/>
      <c r="F60" s="48">
        <f>F10*G32/12*7</f>
        <v>0</v>
      </c>
      <c r="G60" s="49">
        <f>F10*G32/12*5</f>
        <v>0</v>
      </c>
      <c r="H60" s="50">
        <f>J10*G32/12*5</f>
        <v>0</v>
      </c>
      <c r="I60" s="17"/>
      <c r="J60" s="119"/>
      <c r="K60" s="119"/>
      <c r="L60" s="119"/>
    </row>
    <row r="61" spans="1:12" x14ac:dyDescent="0.25">
      <c r="A61" s="47" t="s">
        <v>29</v>
      </c>
      <c r="B61" s="43"/>
      <c r="C61" s="43"/>
      <c r="D61" s="43"/>
      <c r="E61" s="43"/>
      <c r="F61" s="48">
        <f>F11*G33/12*7</f>
        <v>0</v>
      </c>
      <c r="G61" s="49">
        <f>F11*G33/12*5</f>
        <v>0</v>
      </c>
      <c r="H61" s="50">
        <f>J11*G33/12*5</f>
        <v>0</v>
      </c>
      <c r="I61" s="17"/>
      <c r="J61" s="119"/>
      <c r="K61" s="119"/>
      <c r="L61" s="119"/>
    </row>
    <row r="62" spans="1:12" x14ac:dyDescent="0.25">
      <c r="A62" s="47" t="s">
        <v>30</v>
      </c>
      <c r="B62" s="43"/>
      <c r="C62" s="43"/>
      <c r="D62" s="43"/>
      <c r="E62" s="43"/>
      <c r="F62" s="48">
        <f>F12*G34/12*7</f>
        <v>0</v>
      </c>
      <c r="G62" s="49">
        <f>F12*G34/12*5</f>
        <v>0</v>
      </c>
      <c r="H62" s="50">
        <f>((F12/12*7)+(H12/24*5)+(I12/24*5))*G34-F62-G62</f>
        <v>0</v>
      </c>
      <c r="I62" s="17"/>
      <c r="J62" s="119"/>
      <c r="K62" s="119"/>
      <c r="L62" s="119"/>
    </row>
    <row r="63" spans="1:12" x14ac:dyDescent="0.25">
      <c r="A63" s="51" t="s">
        <v>54</v>
      </c>
      <c r="B63" s="52"/>
      <c r="C63" s="52"/>
      <c r="D63" s="52"/>
      <c r="E63" s="52"/>
      <c r="F63" s="53">
        <f>SUM(F57:F62)</f>
        <v>0</v>
      </c>
      <c r="G63" s="54">
        <f>SUM(G57:G62)</f>
        <v>0</v>
      </c>
      <c r="H63" s="122">
        <f>SUM(H57:H62)</f>
        <v>0</v>
      </c>
      <c r="I63" s="17"/>
      <c r="J63" s="119"/>
      <c r="K63" s="119"/>
      <c r="L63" s="119"/>
    </row>
    <row r="64" spans="1:12" x14ac:dyDescent="0.25">
      <c r="A64" s="47"/>
      <c r="B64" s="43"/>
      <c r="C64" s="43"/>
      <c r="D64" s="43"/>
      <c r="E64" s="43"/>
      <c r="F64" s="48"/>
      <c r="G64" s="49"/>
      <c r="H64" s="56"/>
      <c r="I64" s="119"/>
      <c r="J64" s="119"/>
      <c r="K64" s="119"/>
      <c r="L64" s="119"/>
    </row>
    <row r="65" spans="1:12" x14ac:dyDescent="0.25">
      <c r="A65" s="57" t="s">
        <v>55</v>
      </c>
      <c r="B65" s="58"/>
      <c r="C65" s="58"/>
      <c r="D65" s="58"/>
      <c r="E65" s="58"/>
      <c r="F65" s="59">
        <f>IF(OR($I$18=4,$I$18=5,$I$18=6),(F57+F58+F59+F60+F61+F62)*0.02,0)</f>
        <v>0</v>
      </c>
      <c r="G65" s="60">
        <f t="shared" ref="G65:H65" si="2">IF(OR($I$18=4,$I$18=5,$I$18=6),(G57+G58+G59+G60+G61+G62)*0.02,0)</f>
        <v>0</v>
      </c>
      <c r="H65" s="123">
        <f t="shared" si="2"/>
        <v>0</v>
      </c>
      <c r="I65" s="119"/>
      <c r="J65" s="17"/>
      <c r="K65" s="119"/>
      <c r="L65" s="119"/>
    </row>
    <row r="66" spans="1:12" x14ac:dyDescent="0.25">
      <c r="A66" s="47"/>
      <c r="B66" s="43"/>
      <c r="C66" s="43"/>
      <c r="D66" s="43"/>
      <c r="E66" s="43"/>
      <c r="F66" s="61"/>
      <c r="G66" s="62"/>
      <c r="H66" s="56"/>
      <c r="I66" s="119"/>
      <c r="J66" s="119"/>
      <c r="K66" s="119"/>
      <c r="L66" s="119"/>
    </row>
    <row r="67" spans="1:12" x14ac:dyDescent="0.25">
      <c r="A67" s="47" t="s">
        <v>56</v>
      </c>
      <c r="B67" s="43"/>
      <c r="C67" s="43"/>
      <c r="D67" s="43"/>
      <c r="E67" s="43"/>
      <c r="F67" s="48">
        <f>F9*G35/12*7</f>
        <v>0</v>
      </c>
      <c r="G67" s="49">
        <f>F9*G35/12*5</f>
        <v>0</v>
      </c>
      <c r="H67" s="50">
        <f>J9*G35/12*5</f>
        <v>0</v>
      </c>
      <c r="I67" s="119"/>
      <c r="J67" s="119"/>
      <c r="K67" s="119"/>
      <c r="L67" s="119"/>
    </row>
    <row r="68" spans="1:12" x14ac:dyDescent="0.25">
      <c r="A68" s="47" t="s">
        <v>32</v>
      </c>
      <c r="B68" s="43"/>
      <c r="C68" s="43"/>
      <c r="D68" s="43"/>
      <c r="E68" s="43"/>
      <c r="F68" s="48">
        <f>F16*G36/12*7</f>
        <v>0</v>
      </c>
      <c r="G68" s="49">
        <f>F16*G36/12*5</f>
        <v>0</v>
      </c>
      <c r="H68" s="50">
        <f>F16*G36-F68-G68</f>
        <v>0</v>
      </c>
      <c r="I68" s="119"/>
      <c r="J68" s="119"/>
      <c r="K68" s="119"/>
      <c r="L68" s="119"/>
    </row>
    <row r="69" spans="1:12" x14ac:dyDescent="0.25">
      <c r="A69" s="47" t="s">
        <v>57</v>
      </c>
      <c r="B69" s="43"/>
      <c r="C69" s="43"/>
      <c r="D69" s="43"/>
      <c r="E69" s="43"/>
      <c r="F69" s="48">
        <f>(F13+F14)*G37/12*7</f>
        <v>0</v>
      </c>
      <c r="G69" s="49">
        <f>(F13+F14)*G37/12*5</f>
        <v>0</v>
      </c>
      <c r="H69" s="50">
        <f>(J13+J14)*G37</f>
        <v>0</v>
      </c>
      <c r="I69" s="119"/>
      <c r="J69" s="119"/>
      <c r="K69" s="119"/>
      <c r="L69" s="119"/>
    </row>
    <row r="70" spans="1:12" x14ac:dyDescent="0.25">
      <c r="A70" s="51" t="s">
        <v>58</v>
      </c>
      <c r="B70" s="52"/>
      <c r="C70" s="52"/>
      <c r="D70" s="52"/>
      <c r="E70" s="63"/>
      <c r="F70" s="53">
        <f>SUM(F67:F69)</f>
        <v>0</v>
      </c>
      <c r="G70" s="54">
        <f>SUM(G67:G69)</f>
        <v>0</v>
      </c>
      <c r="H70" s="122">
        <f>SUM(H67:H69)</f>
        <v>0</v>
      </c>
      <c r="I70" s="119"/>
      <c r="J70" s="119"/>
      <c r="K70" s="119"/>
      <c r="L70" s="119"/>
    </row>
    <row r="71" spans="1:12" x14ac:dyDescent="0.25">
      <c r="A71" s="47"/>
      <c r="B71" s="43"/>
      <c r="C71" s="43"/>
      <c r="D71" s="43"/>
      <c r="E71" s="64"/>
      <c r="F71" s="48"/>
      <c r="G71" s="49"/>
      <c r="H71" s="56"/>
      <c r="I71" s="119"/>
      <c r="J71" s="119"/>
      <c r="K71" s="119"/>
      <c r="L71" s="119"/>
    </row>
    <row r="72" spans="1:12" ht="12.95" customHeight="1" x14ac:dyDescent="0.25">
      <c r="A72" s="199" t="s">
        <v>59</v>
      </c>
      <c r="B72" s="200"/>
      <c r="C72" s="200"/>
      <c r="D72" s="200"/>
      <c r="E72" s="201"/>
      <c r="F72" s="65">
        <f>SUM(I72:L72)/12*7</f>
        <v>79799.416666666657</v>
      </c>
      <c r="G72" s="49">
        <f>SUM(I72:L72)/12*5</f>
        <v>56999.583333333328</v>
      </c>
      <c r="H72" s="50"/>
      <c r="I72" s="3">
        <f>IF(F16&lt;=149,G42,"0")</f>
        <v>136799</v>
      </c>
      <c r="J72" s="3" t="str">
        <f>IF(AND(F16&gt;=150,F16&lt;=299),G43,"0")</f>
        <v>0</v>
      </c>
      <c r="K72" s="3" t="str">
        <f>IF(AND(F16&gt;=300,F16&lt;=449),G44,"0")</f>
        <v>0</v>
      </c>
      <c r="L72" s="3" t="str">
        <f>IF(AND(F16&gt;=450),G45,"0")</f>
        <v>0</v>
      </c>
    </row>
    <row r="73" spans="1:12" x14ac:dyDescent="0.25">
      <c r="A73" s="47" t="s">
        <v>60</v>
      </c>
      <c r="B73" s="43"/>
      <c r="C73" s="43"/>
      <c r="D73" s="43"/>
      <c r="E73" s="66"/>
      <c r="F73" s="67">
        <f>(((IF(F15&gt;0,G48,0)+IF(F15&gt;1,G49,0)+IF(F15&gt;2,G50*(F15-2))))/12*7)+IF(I22&gt;1,((F15-12)*(G51/12*7)))</f>
        <v>0</v>
      </c>
      <c r="G73" s="49">
        <f>(((IF(F15&gt;0,G48,0)+IF(F15&gt;1,G49,0)+IF(F15&gt;2,G50*(F15-2))))/12*5)+IF(I22&gt;1,((F15-12)*(G51/12*5)))</f>
        <v>0</v>
      </c>
      <c r="H73" s="68"/>
      <c r="I73" s="119"/>
      <c r="J73" s="119"/>
      <c r="K73" s="119"/>
      <c r="L73" s="119"/>
    </row>
    <row r="74" spans="1:12" x14ac:dyDescent="0.25">
      <c r="A74" s="51" t="s">
        <v>61</v>
      </c>
      <c r="B74" s="52"/>
      <c r="C74" s="52"/>
      <c r="D74" s="52"/>
      <c r="E74" s="63"/>
      <c r="F74" s="53">
        <f>SUM(F72:F73)</f>
        <v>79799.416666666657</v>
      </c>
      <c r="G74" s="54">
        <f>SUM(G72:G73)</f>
        <v>56999.583333333328</v>
      </c>
      <c r="H74" s="55">
        <f>SUM(H71:H73)</f>
        <v>0</v>
      </c>
      <c r="I74" s="119"/>
      <c r="J74" s="119"/>
      <c r="K74" s="119"/>
      <c r="L74" s="119"/>
    </row>
    <row r="75" spans="1:12" x14ac:dyDescent="0.25">
      <c r="A75" s="69"/>
      <c r="B75" s="7"/>
      <c r="C75" s="7"/>
      <c r="D75" s="7"/>
      <c r="E75" s="70"/>
      <c r="F75" s="70"/>
      <c r="G75" s="70"/>
      <c r="H75" s="71"/>
      <c r="I75" s="119"/>
      <c r="J75" s="119"/>
      <c r="K75" s="119"/>
      <c r="L75" s="119"/>
    </row>
    <row r="76" spans="1:12" ht="16.5" thickBot="1" x14ac:dyDescent="0.3">
      <c r="A76" s="72" t="s">
        <v>62</v>
      </c>
      <c r="B76" s="43"/>
      <c r="C76" s="43"/>
      <c r="D76" s="43"/>
      <c r="E76" s="43"/>
      <c r="F76" s="43"/>
      <c r="G76" s="73">
        <f>F63+F65+F70+F74+G63+G65+G70+G74</f>
        <v>136799</v>
      </c>
      <c r="H76" s="74"/>
      <c r="I76" s="119"/>
      <c r="J76" s="119"/>
      <c r="K76" s="119"/>
      <c r="L76" s="119"/>
    </row>
    <row r="77" spans="1:12" ht="16.5" thickBot="1" x14ac:dyDescent="0.3">
      <c r="A77" s="72" t="s">
        <v>63</v>
      </c>
      <c r="B77" s="43"/>
      <c r="C77" s="43"/>
      <c r="D77" s="43"/>
      <c r="E77" s="43"/>
      <c r="F77" s="43"/>
      <c r="G77" s="43"/>
      <c r="H77" s="75">
        <f>H63+H65+H70+H74</f>
        <v>0</v>
      </c>
      <c r="I77" s="119"/>
      <c r="J77" s="119"/>
      <c r="K77" s="119"/>
      <c r="L77" s="119"/>
    </row>
    <row r="78" spans="1:12" ht="16.5" thickBot="1" x14ac:dyDescent="0.3">
      <c r="A78" s="72" t="s">
        <v>64</v>
      </c>
      <c r="B78" s="43"/>
      <c r="C78" s="43"/>
      <c r="D78" s="43"/>
      <c r="E78" s="43"/>
      <c r="F78" s="43"/>
      <c r="G78" s="43"/>
      <c r="H78" s="76">
        <f>G76+H77</f>
        <v>136799</v>
      </c>
      <c r="I78" s="119"/>
      <c r="J78" s="119"/>
      <c r="K78" s="119"/>
      <c r="L78" s="119"/>
    </row>
    <row r="79" spans="1:12" ht="16.5" thickTop="1" x14ac:dyDescent="0.25">
      <c r="A79" s="77"/>
      <c r="B79" s="78"/>
      <c r="C79" s="78"/>
      <c r="D79" s="78"/>
      <c r="E79" s="78"/>
      <c r="F79" s="78"/>
      <c r="G79" s="78"/>
      <c r="H79" s="79"/>
      <c r="I79" s="119"/>
      <c r="J79" s="119"/>
      <c r="K79" s="119"/>
      <c r="L79" s="119"/>
    </row>
    <row r="80" spans="1:12" x14ac:dyDescent="0.25">
      <c r="A80" s="80"/>
      <c r="B80" s="119"/>
      <c r="C80" s="119"/>
      <c r="D80" s="119"/>
      <c r="E80" s="119"/>
      <c r="F80" s="81"/>
      <c r="G80" s="126" t="str">
        <f>G1</f>
        <v>Finanslov 2022 - Takster offentliggjort 16. december 2021</v>
      </c>
      <c r="H80" s="126"/>
      <c r="I80" s="126"/>
      <c r="J80" s="126"/>
    </row>
    <row r="81" spans="1:10" x14ac:dyDescent="0.25">
      <c r="A81" s="80"/>
      <c r="B81" s="119"/>
      <c r="C81" s="119"/>
      <c r="D81" s="119"/>
      <c r="E81" s="119"/>
      <c r="F81" s="81"/>
      <c r="G81" s="116"/>
      <c r="H81" s="116"/>
      <c r="I81" s="116"/>
      <c r="J81" s="116"/>
    </row>
    <row r="82" spans="1:10" x14ac:dyDescent="0.25">
      <c r="A82" s="80"/>
      <c r="B82" s="119"/>
      <c r="C82" s="119"/>
      <c r="D82" s="119"/>
      <c r="E82" s="119"/>
      <c r="F82" s="81"/>
      <c r="G82" s="116"/>
      <c r="H82" s="116"/>
      <c r="I82" s="116"/>
      <c r="J82" s="116"/>
    </row>
    <row r="83" spans="1:10" ht="15.75" customHeight="1" x14ac:dyDescent="0.25">
      <c r="A83" s="69"/>
      <c r="B83" s="170" t="s">
        <v>65</v>
      </c>
      <c r="C83" s="170"/>
      <c r="D83" s="170"/>
      <c r="E83" s="170"/>
      <c r="F83" s="170"/>
      <c r="G83" s="203" t="s">
        <v>66</v>
      </c>
      <c r="H83" s="82"/>
      <c r="I83" s="83"/>
      <c r="J83" s="119"/>
    </row>
    <row r="84" spans="1:10" x14ac:dyDescent="0.25">
      <c r="A84" s="72"/>
      <c r="B84" s="202"/>
      <c r="C84" s="202"/>
      <c r="D84" s="202"/>
      <c r="E84" s="202"/>
      <c r="F84" s="202"/>
      <c r="G84" s="204"/>
      <c r="H84" s="64"/>
      <c r="I84" s="84"/>
      <c r="J84" s="119"/>
    </row>
    <row r="85" spans="1:10" ht="60.75" customHeight="1" x14ac:dyDescent="0.25">
      <c r="A85" s="72"/>
      <c r="B85" s="205" t="s">
        <v>67</v>
      </c>
      <c r="C85" s="206"/>
      <c r="D85" s="206"/>
      <c r="E85" s="206"/>
      <c r="F85" s="206"/>
      <c r="G85" s="204"/>
      <c r="H85" s="64"/>
      <c r="I85" s="84"/>
      <c r="J85" s="119"/>
    </row>
    <row r="86" spans="1:10" x14ac:dyDescent="0.25">
      <c r="A86" s="72"/>
      <c r="B86" s="43"/>
      <c r="C86" s="43"/>
      <c r="D86" s="43"/>
      <c r="E86" s="43"/>
      <c r="F86" s="64"/>
      <c r="G86" s="118"/>
      <c r="H86" s="64"/>
      <c r="I86" s="84"/>
      <c r="J86" s="119"/>
    </row>
    <row r="87" spans="1:10" x14ac:dyDescent="0.25">
      <c r="A87" s="47"/>
      <c r="B87" s="43" t="s">
        <v>68</v>
      </c>
      <c r="C87" s="43"/>
      <c r="D87" s="43"/>
      <c r="E87" s="43"/>
      <c r="F87" s="64"/>
      <c r="G87" s="85">
        <f>IF(F16&lt;=220,G16*F30*(5/12),0)</f>
        <v>0</v>
      </c>
      <c r="H87" s="64"/>
      <c r="I87" s="86"/>
      <c r="J87" s="119"/>
    </row>
    <row r="88" spans="1:10" x14ac:dyDescent="0.25">
      <c r="A88" s="47"/>
      <c r="B88" s="43" t="s">
        <v>69</v>
      </c>
      <c r="C88" s="43"/>
      <c r="D88" s="43"/>
      <c r="E88" s="43"/>
      <c r="F88" s="64"/>
      <c r="G88" s="85">
        <f>IF(F16&gt;220,G16*F31*(5/12),0)</f>
        <v>0</v>
      </c>
      <c r="H88" s="64"/>
      <c r="I88" s="86"/>
      <c r="J88" s="119"/>
    </row>
    <row r="89" spans="1:10" x14ac:dyDescent="0.25">
      <c r="A89" s="47"/>
      <c r="B89" s="43" t="s">
        <v>28</v>
      </c>
      <c r="C89" s="43"/>
      <c r="D89" s="43"/>
      <c r="E89" s="43"/>
      <c r="F89" s="64"/>
      <c r="G89" s="85">
        <f>G10*F32*(5/12)</f>
        <v>0</v>
      </c>
      <c r="H89" s="64"/>
      <c r="I89" s="86"/>
      <c r="J89" s="119"/>
    </row>
    <row r="90" spans="1:10" x14ac:dyDescent="0.25">
      <c r="A90" s="47"/>
      <c r="B90" s="43" t="s">
        <v>29</v>
      </c>
      <c r="C90" s="43"/>
      <c r="D90" s="43"/>
      <c r="E90" s="43"/>
      <c r="F90" s="64"/>
      <c r="G90" s="85">
        <f>G11*F33*(5/12)</f>
        <v>0</v>
      </c>
      <c r="H90" s="64"/>
      <c r="I90" s="86"/>
      <c r="J90" s="119"/>
    </row>
    <row r="91" spans="1:10" x14ac:dyDescent="0.25">
      <c r="A91" s="47"/>
      <c r="B91" s="43" t="s">
        <v>30</v>
      </c>
      <c r="C91" s="43"/>
      <c r="D91" s="43"/>
      <c r="E91" s="43"/>
      <c r="F91" s="64"/>
      <c r="G91" s="85">
        <f>(D12*F34/12*7+((E12/24*5)+(F12/24*5))*F34)-(D12*F34)</f>
        <v>0</v>
      </c>
      <c r="H91" s="64"/>
      <c r="I91" s="86"/>
      <c r="J91" s="17"/>
    </row>
    <row r="92" spans="1:10" x14ac:dyDescent="0.25">
      <c r="A92" s="47"/>
      <c r="B92" s="43" t="s">
        <v>55</v>
      </c>
      <c r="C92" s="43"/>
      <c r="D92" s="43"/>
      <c r="E92" s="43"/>
      <c r="F92" s="64"/>
      <c r="G92" s="85">
        <f>IF(OR(I18=3,I18=2),0,SUM(G87:G91)*0.02)</f>
        <v>0</v>
      </c>
      <c r="H92" s="64"/>
      <c r="I92" s="86"/>
      <c r="J92" s="119"/>
    </row>
    <row r="93" spans="1:10" x14ac:dyDescent="0.25">
      <c r="A93" s="47"/>
      <c r="B93" s="43" t="s">
        <v>56</v>
      </c>
      <c r="C93" s="43"/>
      <c r="D93" s="43"/>
      <c r="E93" s="43"/>
      <c r="F93" s="64"/>
      <c r="G93" s="85">
        <f>G9*F35*(5/12)</f>
        <v>0</v>
      </c>
      <c r="H93" s="64"/>
      <c r="I93" s="86"/>
      <c r="J93" s="119"/>
    </row>
    <row r="94" spans="1:10" x14ac:dyDescent="0.25">
      <c r="A94" s="47"/>
      <c r="B94" s="43" t="s">
        <v>70</v>
      </c>
      <c r="C94" s="43"/>
      <c r="D94" s="43"/>
      <c r="E94" s="43"/>
      <c r="F94" s="43"/>
      <c r="G94" s="85">
        <f>G13*F37*(5/12)</f>
        <v>0</v>
      </c>
      <c r="H94" s="64"/>
      <c r="I94" s="86"/>
      <c r="J94" s="119"/>
    </row>
    <row r="95" spans="1:10" x14ac:dyDescent="0.25">
      <c r="A95" s="47"/>
      <c r="B95" s="43" t="s">
        <v>71</v>
      </c>
      <c r="C95" s="43"/>
      <c r="D95" s="43"/>
      <c r="E95" s="43"/>
      <c r="F95" s="43"/>
      <c r="G95" s="85">
        <f>(D14*F38/12*7+((E14/24*5)+(F14/24*5))*F38)-(D14*F38)</f>
        <v>0</v>
      </c>
      <c r="H95" s="64"/>
      <c r="I95" s="86"/>
      <c r="J95" s="119"/>
    </row>
    <row r="96" spans="1:10" x14ac:dyDescent="0.25">
      <c r="A96" s="47"/>
      <c r="B96" s="43"/>
      <c r="C96" s="43"/>
      <c r="D96" s="43"/>
      <c r="E96" s="43"/>
      <c r="F96" s="43"/>
      <c r="G96" s="85"/>
      <c r="H96" s="64"/>
      <c r="I96" s="86"/>
    </row>
    <row r="97" spans="1:9" x14ac:dyDescent="0.25">
      <c r="A97" s="47"/>
      <c r="B97" s="43"/>
      <c r="C97" s="43"/>
      <c r="D97" s="43"/>
      <c r="E97" s="43"/>
      <c r="F97" s="43"/>
      <c r="G97" s="64"/>
      <c r="H97" s="64"/>
      <c r="I97" s="86"/>
    </row>
    <row r="98" spans="1:9" ht="16.5" thickBot="1" x14ac:dyDescent="0.3">
      <c r="A98" s="47"/>
      <c r="B98" s="87" t="s">
        <v>72</v>
      </c>
      <c r="C98" s="43"/>
      <c r="D98" s="43"/>
      <c r="E98" s="43"/>
      <c r="F98" s="43"/>
      <c r="G98" s="64"/>
      <c r="H98" s="64"/>
      <c r="I98" s="88">
        <f>SUM(G87:G96)</f>
        <v>0</v>
      </c>
    </row>
    <row r="99" spans="1:9" ht="16.5" thickTop="1" x14ac:dyDescent="0.25">
      <c r="A99" s="77"/>
      <c r="B99" s="89"/>
      <c r="C99" s="89"/>
      <c r="D99" s="89"/>
      <c r="E99" s="89"/>
      <c r="F99" s="90"/>
      <c r="G99" s="90"/>
      <c r="H99" s="90"/>
      <c r="I99" s="91"/>
    </row>
    <row r="101" spans="1:9" x14ac:dyDescent="0.25">
      <c r="A101" s="108" t="s">
        <v>73</v>
      </c>
      <c r="B101" s="109"/>
      <c r="C101" s="109"/>
      <c r="D101" s="109"/>
      <c r="E101" s="109"/>
      <c r="F101" s="109"/>
      <c r="G101" s="109"/>
      <c r="H101" s="109"/>
      <c r="I101" s="109"/>
    </row>
    <row r="102" spans="1:9" s="119" customFormat="1" x14ac:dyDescent="0.25">
      <c r="A102" s="108"/>
      <c r="B102" s="109"/>
      <c r="C102" s="109"/>
      <c r="D102" s="109"/>
      <c r="E102" s="109"/>
      <c r="F102" s="109"/>
      <c r="G102" s="109"/>
      <c r="H102" s="109"/>
      <c r="I102" s="109"/>
    </row>
    <row r="103" spans="1:9" s="119" customFormat="1" ht="15.75" customHeight="1" x14ac:dyDescent="0.25">
      <c r="A103" s="207" t="s">
        <v>77</v>
      </c>
      <c r="B103" s="207"/>
      <c r="C103" s="207"/>
      <c r="D103" s="207"/>
      <c r="E103" s="207"/>
      <c r="F103" s="207"/>
      <c r="G103" s="207"/>
      <c r="H103" s="207"/>
      <c r="I103" s="207"/>
    </row>
    <row r="104" spans="1:9" s="119" customFormat="1" x14ac:dyDescent="0.25">
      <c r="A104" s="207"/>
      <c r="B104" s="207"/>
      <c r="C104" s="207"/>
      <c r="D104" s="207"/>
      <c r="E104" s="207"/>
      <c r="F104" s="207"/>
      <c r="G104" s="207"/>
      <c r="H104" s="207"/>
      <c r="I104" s="207"/>
    </row>
    <row r="105" spans="1:9" s="119" customFormat="1" x14ac:dyDescent="0.25">
      <c r="A105" s="207"/>
      <c r="B105" s="207"/>
      <c r="C105" s="207"/>
      <c r="D105" s="207"/>
      <c r="E105" s="207"/>
      <c r="F105" s="207"/>
      <c r="G105" s="207"/>
      <c r="H105" s="207"/>
      <c r="I105" s="207"/>
    </row>
    <row r="106" spans="1:9" x14ac:dyDescent="0.25">
      <c r="A106" s="109"/>
      <c r="B106" s="109"/>
      <c r="C106" s="109"/>
      <c r="D106" s="109"/>
      <c r="E106" s="109"/>
      <c r="F106" s="109"/>
      <c r="G106" s="109"/>
      <c r="H106" s="109"/>
      <c r="I106" s="109"/>
    </row>
    <row r="107" spans="1:9" x14ac:dyDescent="0.25">
      <c r="A107" s="180" t="s">
        <v>74</v>
      </c>
      <c r="B107" s="180"/>
      <c r="C107" s="180"/>
      <c r="D107" s="180"/>
      <c r="E107" s="180"/>
      <c r="F107" s="180"/>
      <c r="G107" s="180"/>
      <c r="H107" s="180"/>
      <c r="I107" s="180"/>
    </row>
    <row r="108" spans="1:9" x14ac:dyDescent="0.25">
      <c r="A108" s="180"/>
      <c r="B108" s="180"/>
      <c r="C108" s="180"/>
      <c r="D108" s="180"/>
      <c r="E108" s="180"/>
      <c r="F108" s="180"/>
      <c r="G108" s="180"/>
      <c r="H108" s="180"/>
      <c r="I108" s="180"/>
    </row>
  </sheetData>
  <sheetProtection sheet="1" objects="1" scenarios="1"/>
  <mergeCells count="57">
    <mergeCell ref="A107:I108"/>
    <mergeCell ref="A53:E55"/>
    <mergeCell ref="F53:G55"/>
    <mergeCell ref="H53:H55"/>
    <mergeCell ref="A72:E72"/>
    <mergeCell ref="G80:J80"/>
    <mergeCell ref="B83:F84"/>
    <mergeCell ref="G83:G85"/>
    <mergeCell ref="B85:F85"/>
    <mergeCell ref="A103:I105"/>
    <mergeCell ref="K41:K44"/>
    <mergeCell ref="L41:L44"/>
    <mergeCell ref="A48:E48"/>
    <mergeCell ref="A49:E49"/>
    <mergeCell ref="A50:E50"/>
    <mergeCell ref="A51:E51"/>
    <mergeCell ref="A35:E35"/>
    <mergeCell ref="A36:E36"/>
    <mergeCell ref="A37:E37"/>
    <mergeCell ref="A38:E38"/>
    <mergeCell ref="A41:C41"/>
    <mergeCell ref="D41:E41"/>
    <mergeCell ref="A34:E34"/>
    <mergeCell ref="A22:H22"/>
    <mergeCell ref="I22:J22"/>
    <mergeCell ref="A23:J23"/>
    <mergeCell ref="A24:G24"/>
    <mergeCell ref="A25:G27"/>
    <mergeCell ref="A28:E28"/>
    <mergeCell ref="A29:E29"/>
    <mergeCell ref="A30:E30"/>
    <mergeCell ref="A31:E31"/>
    <mergeCell ref="A32:E32"/>
    <mergeCell ref="A33:E33"/>
    <mergeCell ref="A21:J21"/>
    <mergeCell ref="A11:C11"/>
    <mergeCell ref="A12:C12"/>
    <mergeCell ref="A13:C13"/>
    <mergeCell ref="A14:C14"/>
    <mergeCell ref="A15:C15"/>
    <mergeCell ref="A16:C16"/>
    <mergeCell ref="A17:J17"/>
    <mergeCell ref="A18:H18"/>
    <mergeCell ref="I18:J18"/>
    <mergeCell ref="A19:J19"/>
    <mergeCell ref="A20:J20"/>
    <mergeCell ref="A10:C10"/>
    <mergeCell ref="A1:F1"/>
    <mergeCell ref="G1:J1"/>
    <mergeCell ref="A2:J2"/>
    <mergeCell ref="A3:J3"/>
    <mergeCell ref="A4:J4"/>
    <mergeCell ref="A5:J5"/>
    <mergeCell ref="A6:J6"/>
    <mergeCell ref="A7:J7"/>
    <mergeCell ref="A8:C8"/>
    <mergeCell ref="A9:C9"/>
  </mergeCells>
  <dataValidations count="2">
    <dataValidation type="list" allowBlank="1" showInputMessage="1" showErrorMessage="1" sqref="I18:J18" xr:uid="{BCD788C3-661A-43F2-A96A-FE6821ABC6A0}">
      <formula1>$L$18:$L$22</formula1>
    </dataValidation>
    <dataValidation type="list" allowBlank="1" showInputMessage="1" showErrorMessage="1" promptTitle="OBS" prompt="Sæt kun et kryds i dette felt såfremt skolen er certificeret som profilskole, og skolen pr. 5. september har mindst 13 elever med et ugentlig specialundervisningsbehov på min. 9 klokketimer/12 undervisningslektioner." sqref="I22:J22" xr:uid="{1EA7A59F-464C-4919-A4F0-127D4B9475E0}">
      <formula1>$K$23:$K$24</formula1>
    </dataValidation>
  </dataValidations>
  <pageMargins left="0.25" right="0.25" top="0.75" bottom="0.75" header="0.3" footer="0.3"/>
  <pageSetup paperSize="9" scale="70" fitToHeight="3" orientation="portrait" r:id="rId1"/>
  <headerFooter>
    <oddFooter>&amp;LLilleskolernes Sammenslutning
Nannasgade 28, 2200 Kbh. N&amp;RForslag til finanslov 2021
Udgave 1.0, 31. august 2020</oddFooter>
  </headerFooter>
  <rowBreaks count="1" manualBreakCount="1">
    <brk id="5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Tilskudsberegner FL22</vt:lpstr>
      <vt:lpstr>'Tilskudsberegner FL22'!Udskriftsområde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Strunge</dc:creator>
  <cp:keywords/>
  <dc:description/>
  <cp:lastModifiedBy>Lars Larsen</cp:lastModifiedBy>
  <cp:revision/>
  <dcterms:created xsi:type="dcterms:W3CDTF">2021-08-30T06:58:43Z</dcterms:created>
  <dcterms:modified xsi:type="dcterms:W3CDTF">2021-12-28T09:33:34Z</dcterms:modified>
  <cp:category/>
  <cp:contentStatus/>
</cp:coreProperties>
</file>