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sLarsen\Desktop\"/>
    </mc:Choice>
  </mc:AlternateContent>
  <xr:revisionPtr revIDLastSave="0" documentId="13_ncr:1_{7FD41B3B-461B-47A8-AA63-CAF4E895550E}" xr6:coauthVersionLast="47" xr6:coauthVersionMax="47" xr10:uidLastSave="{00000000-0000-0000-0000-000000000000}"/>
  <bookViews>
    <workbookView xWindow="-120" yWindow="-120" windowWidth="29040" windowHeight="16440" xr2:uid="{F41E19D3-E33D-4D72-9181-13BE82B1268E}"/>
  </bookViews>
  <sheets>
    <sheet name="Tilskudsberegner FFL25" sheetId="1" r:id="rId1"/>
    <sheet name="Tilskudsberegner FL24" sheetId="2" r:id="rId2"/>
  </sheets>
  <definedNames>
    <definedName name="_xlnm.Print_Area" localSheetId="0">'Tilskudsberegner FFL25'!$A$1:$J$108</definedName>
    <definedName name="_xlnm.Print_Area" localSheetId="1">'Tilskudsberegner FL24'!$A$1:$J$108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2" l="1"/>
  <c r="G91" i="2"/>
  <c r="G89" i="2"/>
  <c r="G88" i="2"/>
  <c r="G87" i="2"/>
  <c r="G80" i="2"/>
  <c r="H74" i="2"/>
  <c r="G73" i="2"/>
  <c r="F73" i="2"/>
  <c r="L72" i="2"/>
  <c r="K72" i="2"/>
  <c r="J72" i="2"/>
  <c r="I72" i="2"/>
  <c r="G72" i="2"/>
  <c r="G74" i="2" s="1"/>
  <c r="F72" i="2"/>
  <c r="F74" i="2" s="1"/>
  <c r="G69" i="2"/>
  <c r="F69" i="2"/>
  <c r="G68" i="2"/>
  <c r="F68" i="2"/>
  <c r="H68" i="2" s="1"/>
  <c r="H67" i="2"/>
  <c r="G67" i="2"/>
  <c r="G70" i="2" s="1"/>
  <c r="F67" i="2"/>
  <c r="F70" i="2" s="1"/>
  <c r="H65" i="2"/>
  <c r="G65" i="2"/>
  <c r="F65" i="2"/>
  <c r="G62" i="2"/>
  <c r="F62" i="2"/>
  <c r="H62" i="2" s="1"/>
  <c r="G61" i="2"/>
  <c r="F61" i="2"/>
  <c r="H60" i="2"/>
  <c r="G60" i="2"/>
  <c r="F60" i="2"/>
  <c r="G59" i="2"/>
  <c r="F59" i="2"/>
  <c r="G58" i="2"/>
  <c r="F58" i="2"/>
  <c r="G57" i="2"/>
  <c r="G63" i="2" s="1"/>
  <c r="F57" i="2"/>
  <c r="F63" i="2" s="1"/>
  <c r="J16" i="2"/>
  <c r="I16" i="2"/>
  <c r="H59" i="2" s="1"/>
  <c r="G16" i="2"/>
  <c r="F16" i="2"/>
  <c r="D16" i="2"/>
  <c r="G15" i="2"/>
  <c r="J14" i="2"/>
  <c r="G14" i="2"/>
  <c r="J13" i="2"/>
  <c r="H69" i="2" s="1"/>
  <c r="G13" i="2"/>
  <c r="G94" i="2" s="1"/>
  <c r="J12" i="2"/>
  <c r="G12" i="2"/>
  <c r="J11" i="2"/>
  <c r="H61" i="2" s="1"/>
  <c r="G11" i="2"/>
  <c r="G90" i="2" s="1"/>
  <c r="J10" i="2"/>
  <c r="G10" i="2"/>
  <c r="J9" i="2"/>
  <c r="G9" i="2"/>
  <c r="G93" i="2" s="1"/>
  <c r="H70" i="2" l="1"/>
  <c r="G76" i="2"/>
  <c r="G92" i="2"/>
  <c r="I98" i="2" s="1"/>
  <c r="H58" i="2"/>
  <c r="H63" i="2" s="1"/>
  <c r="H77" i="2" l="1"/>
  <c r="H78" i="2" s="1"/>
  <c r="I16" i="1" l="1"/>
  <c r="F69" i="1"/>
  <c r="G9" i="1" l="1"/>
  <c r="G93" i="1" s="1"/>
  <c r="G95" i="1"/>
  <c r="G91" i="1"/>
  <c r="G80" i="1" l="1"/>
  <c r="H74" i="1"/>
  <c r="G73" i="1"/>
  <c r="F73" i="1"/>
  <c r="G69" i="1"/>
  <c r="G67" i="1"/>
  <c r="F67" i="1"/>
  <c r="G62" i="1"/>
  <c r="F62" i="1"/>
  <c r="G61" i="1"/>
  <c r="F61" i="1"/>
  <c r="G60" i="1"/>
  <c r="F60" i="1"/>
  <c r="F16" i="1"/>
  <c r="D16" i="1"/>
  <c r="G15" i="1"/>
  <c r="J14" i="1"/>
  <c r="G14" i="1"/>
  <c r="J13" i="1"/>
  <c r="G13" i="1"/>
  <c r="G94" i="1" s="1"/>
  <c r="J12" i="1"/>
  <c r="G12" i="1"/>
  <c r="J11" i="1"/>
  <c r="H61" i="1" s="1"/>
  <c r="G11" i="1"/>
  <c r="G90" i="1" s="1"/>
  <c r="J10" i="1"/>
  <c r="H60" i="1" s="1"/>
  <c r="G10" i="1"/>
  <c r="G89" i="1" s="1"/>
  <c r="J9" i="1"/>
  <c r="H67" i="1" s="1"/>
  <c r="G57" i="1" l="1"/>
  <c r="L72" i="1"/>
  <c r="K72" i="1"/>
  <c r="I72" i="1"/>
  <c r="J72" i="1"/>
  <c r="H69" i="1"/>
  <c r="F58" i="1"/>
  <c r="F68" i="1"/>
  <c r="G68" i="1"/>
  <c r="G70" i="1" s="1"/>
  <c r="G58" i="1"/>
  <c r="H58" i="1" s="1"/>
  <c r="H62" i="1"/>
  <c r="G59" i="1"/>
  <c r="H59" i="1" s="1"/>
  <c r="F57" i="1"/>
  <c r="G16" i="1"/>
  <c r="G87" i="1" s="1"/>
  <c r="F59" i="1"/>
  <c r="J16" i="1"/>
  <c r="G88" i="1" l="1"/>
  <c r="G92" i="1"/>
  <c r="I98" i="1" s="1"/>
  <c r="H65" i="1"/>
  <c r="F65" i="1"/>
  <c r="G65" i="1"/>
  <c r="G72" i="1"/>
  <c r="G74" i="1" s="1"/>
  <c r="F72" i="1"/>
  <c r="F74" i="1" s="1"/>
  <c r="H68" i="1"/>
  <c r="H70" i="1" s="1"/>
  <c r="F70" i="1"/>
  <c r="H63" i="1"/>
  <c r="G63" i="1"/>
  <c r="F63" i="1"/>
  <c r="H77" i="1" l="1"/>
  <c r="G76" i="1"/>
  <c r="H78" i="1" l="1"/>
</calcChain>
</file>

<file path=xl/sharedStrings.xml><?xml version="1.0" encoding="utf-8"?>
<sst xmlns="http://schemas.openxmlformats.org/spreadsheetml/2006/main" count="194" uniqueCount="105">
  <si>
    <t>Elevoplysninger</t>
  </si>
  <si>
    <t xml:space="preserve">Indtast skolens elevtal i de blå, orange og grønne felter: </t>
  </si>
  <si>
    <t>SFO (bh.kl. - 3. kl.)</t>
  </si>
  <si>
    <t>Under 13 år</t>
  </si>
  <si>
    <t>13 år og derover op til og med 9. klasse</t>
  </si>
  <si>
    <t>10 klasse</t>
  </si>
  <si>
    <t>Kostskoleelever (6. til 9. klasse)</t>
  </si>
  <si>
    <t>Kostskoleelever (10. klasse)</t>
  </si>
  <si>
    <t>Specialuv elever (+ 12 lekt)</t>
  </si>
  <si>
    <t>I alt elever</t>
  </si>
  <si>
    <t>Indtast skolens stedtillægsområde</t>
  </si>
  <si>
    <t>Profilskole</t>
  </si>
  <si>
    <t>Vælg x såfremt skolen har min. 13 elever med et specialundervisningsbehov på min 12 ugentlige lektioner, OG skolen er CERTIFICERET som profilskole.</t>
  </si>
  <si>
    <t>Er skolen certificeret som profilskole(sæt x)</t>
  </si>
  <si>
    <t>Tilskudstakster</t>
  </si>
  <si>
    <t>x</t>
  </si>
  <si>
    <t>Driftstilskud, sfo og bygning:</t>
  </si>
  <si>
    <t xml:space="preserve">Grundtilskud 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</si>
  <si>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</si>
  <si>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</si>
  <si>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</si>
  <si>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</si>
  <si>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</si>
  <si>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SFO-tilskud</t>
  </si>
  <si>
    <t>Bygningstilskud</t>
  </si>
  <si>
    <t>Kostskoletilskud (6. til 9. klasse)</t>
  </si>
  <si>
    <t>Kostskoletilskud (10. klasse)</t>
  </si>
  <si>
    <t xml:space="preserve">Inklusionstilskud. </t>
  </si>
  <si>
    <t>Skolestørrelse</t>
  </si>
  <si>
    <t>Inklusionstilskudsprocent</t>
  </si>
  <si>
    <t>0 - 149</t>
  </si>
  <si>
    <t>150-299</t>
  </si>
  <si>
    <t>300-449</t>
  </si>
  <si>
    <t>450 og derover</t>
  </si>
  <si>
    <t>Tilskud til specialundervisning</t>
  </si>
  <si>
    <t>1. elev</t>
  </si>
  <si>
    <t>2. elev</t>
  </si>
  <si>
    <t>3. elev og efterfølgende</t>
  </si>
  <si>
    <t>Tillæg til profilskoler for den 13. elev og efterfølgende</t>
  </si>
  <si>
    <t>Grundtilskud</t>
  </si>
  <si>
    <t>Dritstilskud i alt</t>
  </si>
  <si>
    <t>Områdetillæg</t>
  </si>
  <si>
    <t>SFO</t>
  </si>
  <si>
    <t>Kostskoletilskud</t>
  </si>
  <si>
    <t>Øvrig tilskud i alt</t>
  </si>
  <si>
    <t>Inklusiontilskud</t>
  </si>
  <si>
    <t>Tilskud til "svært handicappede" SPS-elever</t>
  </si>
  <si>
    <t>Inklusionstilskud samt tilskud til SPS-elever i alt</t>
  </si>
  <si>
    <t>Fællesudgifter 1</t>
  </si>
  <si>
    <t>Fællesudgifter 2</t>
  </si>
  <si>
    <t>Kostskolelever (6. til 9. klasse)</t>
  </si>
  <si>
    <t>Kostskolelever (10. klasse)</t>
  </si>
  <si>
    <t xml:space="preserve">Vi tager forbehold for senere ændringer samt eventuelle fejl. </t>
  </si>
  <si>
    <t xml:space="preserve">For yderlige information vedr. tilskudsberegning, kontakt sekretariatet Lars på tlf. 6914 9982, mail lars@lilleskolerne.dk                       eller Niels på tlf. 9215 8228, mail niels@lilleskolerne.dk </t>
  </si>
  <si>
    <t>SPECIALUNDERVISNINGSTILSKUD: Opmærksomheden henledes på, at skolen til enkelte elever kan modtage tilskud til personlig assistance (/praktisk medhjælp), dansk for tosprogede, hjælpemidler samt tilskud til befordring af elever med svære handicap. Disse takster er IKKE medregnet i tilskudsberegneren.</t>
  </si>
  <si>
    <t>Regulering</t>
  </si>
  <si>
    <t>pr. 5/9-2023</t>
  </si>
  <si>
    <t>Ændring 23/24</t>
  </si>
  <si>
    <t>FL 2024</t>
  </si>
  <si>
    <t>Statstilskud 2025</t>
  </si>
  <si>
    <t>Tilskudsberegneren anvendes til at beregne et skøn over skolens statstilskud i 2025 samt efterreguleringen i 2024.</t>
  </si>
  <si>
    <t>Skønsmæssig beregning af tilskud for 2025 og regulering af tilskud for 2024</t>
  </si>
  <si>
    <t>pr. 5/2-2024 (10. klasse)</t>
  </si>
  <si>
    <t>pr. 5/9-2024</t>
  </si>
  <si>
    <t>Skøn pr. 5/2-2025 (10. klasse)</t>
  </si>
  <si>
    <t>Skøn pr. 5/9-2025</t>
  </si>
  <si>
    <t>Ændring 24/25</t>
  </si>
  <si>
    <t>Skolens skønsmæssige tilskud for 2025 i alt</t>
  </si>
  <si>
    <t>Beregnet på baggrund af elevtal pr. 5. sep. 2024</t>
  </si>
  <si>
    <t>Jan-Juli 2025</t>
  </si>
  <si>
    <t>Aug-dec             2025</t>
  </si>
  <si>
    <t>Regulering december 2025</t>
  </si>
  <si>
    <t>Skønnet tilskud i alt 2025 eksk. regulering for ændret elevtal pr. 5. sep. 2024</t>
  </si>
  <si>
    <t>Skønnet regulering af tilskud 2025, pga. ændret elevtal pr. 5. sep. 2025</t>
  </si>
  <si>
    <t>Skolens samlede skønnede tilskud 2025, inkl. regulering for ændret elevtal i 2025</t>
  </si>
  <si>
    <t>Regulering af tilskud for 2024</t>
  </si>
  <si>
    <t>Regulering af 2024-tilskud - december 2024</t>
  </si>
  <si>
    <t>Tilskuddet for 2024 reguleres i december 2024, hvis skolens elevtal pr. 5. september 2024 er større eller mindre end elevatallet var 5. september 2023. Reguleringen sker med tilskudsudbetalingen i december 2024</t>
  </si>
  <si>
    <t>Regulering december 2024 på baggrund af elevtal pr. 5. sep. 2023 og 2024 i alt</t>
  </si>
  <si>
    <t>Statstilskud 2024</t>
  </si>
  <si>
    <t>Finanslov (FL) 2024 - Vedtaget 14. dec. 2023</t>
  </si>
  <si>
    <t>Tilskudsberegneren anvendes til at beregne et skøn over skolens statstilskud i 2024 samt efterreguleringen i 2023.</t>
  </si>
  <si>
    <t>Skønsmæssig beregning af tilskud for 2024 og regulering af tilskud for 2023</t>
  </si>
  <si>
    <t>pr. 5/9-2022</t>
  </si>
  <si>
    <t>pr. 5/2-2023 (10. klasse)</t>
  </si>
  <si>
    <t>Ændring 22/23</t>
  </si>
  <si>
    <t>Skøn pr. 5/2-2024 (10. klasse)</t>
  </si>
  <si>
    <t>Skøn pr. 5/9-2024</t>
  </si>
  <si>
    <t>Taksterne for 2024 er fra vedtaget finanslov 2024</t>
  </si>
  <si>
    <t>FL 2023</t>
  </si>
  <si>
    <t>Skolens skønsmæssige tilskud for 2024 i alt</t>
  </si>
  <si>
    <t>Beregnet på baggrund af elevtal pr. 5. sep. 2023</t>
  </si>
  <si>
    <t>Jan-Juli 2024</t>
  </si>
  <si>
    <t>Aug-dec             2024</t>
  </si>
  <si>
    <t>Regulering december 2024</t>
  </si>
  <si>
    <t>Skønnet tilskud i alt 2024 eksk. regulering for ændret elevtal pr. 5. sep. 2024</t>
  </si>
  <si>
    <t>Skønnet regulering af tilskud 2024, pga. ændret elevtal pr. 5. sep. 2024</t>
  </si>
  <si>
    <t>Skolens samlede skønnede tilskud 2024, inkl. regulering for ændret elevtal i 2024</t>
  </si>
  <si>
    <t>Regulering af tilskud for 2023</t>
  </si>
  <si>
    <t>Regulering af 2023-tilskud - december 2023</t>
  </si>
  <si>
    <t>Tilskuddet for 2023 reguleres i december 2023, hvis skolens elevtal pr. 5. september 2023 er større eller mindre end elevatallet var 5. september 2022. Reguleringen sker med tilskudsudbetalingen i december 2023</t>
  </si>
  <si>
    <t>Regulering december 2023 på baggrund af elevtal pr. 5. sep. 2022 og 2023 i alt</t>
  </si>
  <si>
    <t>Finanslov (FL) 2025</t>
  </si>
  <si>
    <t>Taksterne for 2025</t>
  </si>
  <si>
    <t>FL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</si>
</sst>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&quot;kr&quot;_-;\-* #,##0.00\ &quot;kr&quot;_-;_-* &quot;-&quot;??\ &quot;kr&quot;_-;_-@_-"/>
    <numFmt numFmtId="166" formatCode="_ &quot;kr&quot;\ * #,##0_ ;_ &quot;kr&quot;\ * \-#,##0_ ;_ &quot;kr&quot;\ * &quot;-&quot;??_ ;_ @_ "/>
    <numFmt numFmtId="167" formatCode="_ &quot;kr&quot;\ * #,##0.00000_ ;_ &quot;kr&quot;\ * \-#,##0.00000_ ;_ &quot;kr&quot;\ * &quot;-&quot;??_ ;_ @_ "/>
    <numFmt numFmtId="168" formatCode="_ [$kr-406]\ * #,##0_ ;_ [$kr-406]\ * \-#,##0_ ;_ [$kr-406]\ * &quot;-&quot;??_ ;_ @_ 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Avenir Next LT Pro"/>
      <family val="2"/>
    </font>
    <font>
      <sz val="12"/>
      <color theme="1"/>
      <name val="Avenir Next LT Pro"/>
      <family val="2"/>
    </font>
    <font>
      <sz val="12"/>
      <color rgb="FFFF0000"/>
      <name val="Avenir Next LT Pro"/>
      <family val="2"/>
    </font>
    <font>
      <b/>
      <sz val="12"/>
      <color theme="1"/>
      <name val="Avenir Next LT Pro"/>
      <family val="2"/>
    </font>
    <font>
      <sz val="12"/>
      <name val="Avenir Next LT Pro"/>
      <family val="2"/>
    </font>
    <font>
      <b/>
      <sz val="12"/>
      <name val="Avenir Next LT Pro"/>
      <family val="2"/>
    </font>
    <font>
      <b/>
      <sz val="11"/>
      <color theme="1"/>
      <name val="Avenir Next LT Pro"/>
      <family val="2"/>
    </font>
    <font>
      <sz val="12"/>
      <color theme="0"/>
      <name val="Avenir Next LT Pro"/>
      <family val="2"/>
    </font>
    <font>
      <b/>
      <sz val="12"/>
      <color theme="6" tint="-0.249977111117893"/>
      <name val="Avenir Next LT Pro"/>
      <family val="2"/>
    </font>
    <font>
      <sz val="10"/>
      <color theme="1"/>
      <name val="Avenir Next LT Pro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Gray">
        <bgColor theme="5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7" tint="0.39997558519241921"/>
        <bgColor indexed="64"/>
      </patternFill>
    </fill>
    <fill>
      <patternFill patternType="gray125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3" fillId="0" borderId="0" xfId="0" applyFont="1"/>
    <xf numFmtId="166" fontId="0" fillId="0" borderId="0" xfId="0" applyNumberFormat="1"/>
    <xf numFmtId="166" fontId="2" fillId="0" borderId="0" xfId="1" applyNumberFormat="1" applyFont="1" applyFill="1" applyAlignment="1" applyProtection="1">
      <alignment horizontal="right"/>
    </xf>
    <xf numFmtId="166" fontId="2" fillId="0" borderId="0" xfId="1" applyNumberFormat="1" applyFont="1" applyFill="1" applyProtection="1"/>
    <xf numFmtId="0" fontId="0" fillId="0" borderId="0" xfId="0" applyAlignment="1">
      <alignment horizontal="right" wrapText="1"/>
    </xf>
    <xf numFmtId="1" fontId="2" fillId="0" borderId="0" xfId="2" applyNumberFormat="1" applyFont="1" applyFill="1" applyProtection="1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top"/>
    </xf>
    <xf numFmtId="0" fontId="9" fillId="4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Protection="1">
      <protection locked="0"/>
    </xf>
    <xf numFmtId="0" fontId="7" fillId="13" borderId="7" xfId="0" applyFont="1" applyFill="1" applyBorder="1" applyProtection="1">
      <protection locked="0"/>
    </xf>
    <xf numFmtId="0" fontId="7" fillId="14" borderId="7" xfId="0" applyFont="1" applyFill="1" applyBorder="1" applyProtection="1">
      <protection locked="0"/>
    </xf>
    <xf numFmtId="0" fontId="7" fillId="6" borderId="7" xfId="0" applyFont="1" applyFill="1" applyBorder="1"/>
    <xf numFmtId="0" fontId="7" fillId="15" borderId="7" xfId="0" applyFont="1" applyFill="1" applyBorder="1"/>
    <xf numFmtId="0" fontId="10" fillId="9" borderId="7" xfId="0" applyFont="1" applyFill="1" applyBorder="1" applyProtection="1">
      <protection locked="0"/>
    </xf>
    <xf numFmtId="0" fontId="7" fillId="13" borderId="7" xfId="0" applyFont="1" applyFill="1" applyBorder="1"/>
    <xf numFmtId="0" fontId="7" fillId="9" borderId="7" xfId="0" applyFont="1" applyFill="1" applyBorder="1" applyProtection="1">
      <protection locked="0"/>
    </xf>
    <xf numFmtId="0" fontId="10" fillId="15" borderId="7" xfId="0" applyFont="1" applyFill="1" applyBorder="1" applyProtection="1">
      <protection locked="0"/>
    </xf>
    <xf numFmtId="0" fontId="9" fillId="12" borderId="7" xfId="0" applyFont="1" applyFill="1" applyBorder="1"/>
    <xf numFmtId="0" fontId="9" fillId="13" borderId="7" xfId="0" applyFont="1" applyFill="1" applyBorder="1"/>
    <xf numFmtId="0" fontId="9" fillId="14" borderId="7" xfId="0" applyFont="1" applyFill="1" applyBorder="1"/>
    <xf numFmtId="0" fontId="9" fillId="6" borderId="7" xfId="0" applyFont="1" applyFill="1" applyBorder="1"/>
    <xf numFmtId="0" fontId="9" fillId="15" borderId="7" xfId="0" applyFont="1" applyFill="1" applyBorder="1"/>
    <xf numFmtId="0" fontId="11" fillId="9" borderId="7" xfId="0" applyFont="1" applyFill="1" applyBorder="1"/>
    <xf numFmtId="0" fontId="7" fillId="0" borderId="0" xfId="0" applyFont="1"/>
    <xf numFmtId="0" fontId="7" fillId="0" borderId="0" xfId="0" applyFont="1" applyProtection="1">
      <protection locked="0"/>
    </xf>
    <xf numFmtId="164" fontId="7" fillId="0" borderId="0" xfId="0" applyNumberFormat="1" applyFont="1"/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0" borderId="11" xfId="0" applyFont="1" applyBorder="1"/>
    <xf numFmtId="0" fontId="9" fillId="0" borderId="0" xfId="0" applyFont="1"/>
    <xf numFmtId="166" fontId="7" fillId="0" borderId="0" xfId="1" applyNumberFormat="1" applyFont="1" applyFill="1" applyAlignment="1" applyProtection="1">
      <alignment horizontal="right"/>
    </xf>
    <xf numFmtId="166" fontId="7" fillId="0" borderId="0" xfId="1" applyNumberFormat="1" applyFont="1" applyFill="1" applyProtection="1"/>
    <xf numFmtId="167" fontId="7" fillId="0" borderId="0" xfId="1" applyNumberFormat="1" applyFont="1" applyFill="1" applyProtection="1"/>
    <xf numFmtId="166" fontId="7" fillId="0" borderId="11" xfId="1" applyNumberFormat="1" applyFont="1" applyFill="1" applyBorder="1" applyAlignment="1" applyProtection="1">
      <alignment wrapText="1"/>
    </xf>
    <xf numFmtId="166" fontId="7" fillId="0" borderId="0" xfId="1" applyNumberFormat="1" applyFont="1" applyFill="1" applyAlignment="1" applyProtection="1">
      <alignment vertical="center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vertical="center"/>
    </xf>
    <xf numFmtId="166" fontId="7" fillId="0" borderId="0" xfId="0" applyNumberFormat="1" applyFont="1"/>
    <xf numFmtId="166" fontId="7" fillId="0" borderId="11" xfId="1" applyNumberFormat="1" applyFont="1" applyFill="1" applyBorder="1" applyAlignment="1" applyProtection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4" borderId="11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166" fontId="8" fillId="4" borderId="0" xfId="1" applyNumberFormat="1" applyFont="1" applyFill="1" applyBorder="1" applyProtection="1"/>
    <xf numFmtId="166" fontId="8" fillId="4" borderId="12" xfId="1" applyNumberFormat="1" applyFont="1" applyFill="1" applyBorder="1" applyProtection="1"/>
    <xf numFmtId="0" fontId="9" fillId="4" borderId="1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/>
    </xf>
    <xf numFmtId="0" fontId="7" fillId="4" borderId="11" xfId="1" applyNumberFormat="1" applyFont="1" applyFill="1" applyBorder="1" applyAlignment="1" applyProtection="1">
      <alignment vertical="top" wrapText="1"/>
    </xf>
    <xf numFmtId="0" fontId="7" fillId="4" borderId="0" xfId="1" applyNumberFormat="1" applyFont="1" applyFill="1" applyBorder="1" applyAlignment="1" applyProtection="1">
      <alignment vertical="top" wrapText="1"/>
    </xf>
    <xf numFmtId="9" fontId="7" fillId="4" borderId="0" xfId="1" applyNumberFormat="1" applyFont="1" applyFill="1" applyBorder="1" applyAlignment="1" applyProtection="1">
      <alignment vertical="top" wrapText="1"/>
    </xf>
    <xf numFmtId="0" fontId="7" fillId="4" borderId="12" xfId="1" applyNumberFormat="1" applyFont="1" applyFill="1" applyBorder="1" applyAlignment="1" applyProtection="1">
      <alignment vertical="top" wrapText="1"/>
    </xf>
    <xf numFmtId="0" fontId="9" fillId="4" borderId="1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6" fontId="7" fillId="0" borderId="0" xfId="2" applyNumberFormat="1" applyFont="1" applyFill="1" applyProtection="1"/>
    <xf numFmtId="166" fontId="7" fillId="0" borderId="0" xfId="1" applyNumberFormat="1" applyFont="1" applyFill="1" applyAlignment="1" applyProtection="1">
      <alignment vertical="center" wrapText="1"/>
    </xf>
    <xf numFmtId="0" fontId="10" fillId="4" borderId="11" xfId="0" applyFont="1" applyFill="1" applyBorder="1"/>
    <xf numFmtId="0" fontId="11" fillId="4" borderId="0" xfId="0" applyFont="1" applyFill="1"/>
    <xf numFmtId="0" fontId="7" fillId="4" borderId="0" xfId="0" applyFont="1" applyFill="1"/>
    <xf numFmtId="0" fontId="11" fillId="5" borderId="11" xfId="0" applyFont="1" applyFill="1" applyBorder="1" applyAlignment="1">
      <alignment horizontal="center" wrapText="1"/>
    </xf>
    <xf numFmtId="166" fontId="9" fillId="5" borderId="12" xfId="1" applyNumberFormat="1" applyFont="1" applyFill="1" applyBorder="1" applyAlignment="1" applyProtection="1">
      <alignment horizontal="center" wrapText="1"/>
    </xf>
    <xf numFmtId="49" fontId="11" fillId="7" borderId="14" xfId="1" applyNumberFormat="1" applyFont="1" applyFill="1" applyBorder="1" applyAlignment="1" applyProtection="1">
      <alignment horizontal="center" wrapText="1"/>
    </xf>
    <xf numFmtId="0" fontId="7" fillId="4" borderId="11" xfId="0" applyFont="1" applyFill="1" applyBorder="1"/>
    <xf numFmtId="166" fontId="7" fillId="5" borderId="11" xfId="1" applyNumberFormat="1" applyFont="1" applyFill="1" applyBorder="1" applyAlignment="1" applyProtection="1"/>
    <xf numFmtId="166" fontId="7" fillId="5" borderId="12" xfId="1" applyNumberFormat="1" applyFont="1" applyFill="1" applyBorder="1" applyAlignment="1" applyProtection="1"/>
    <xf numFmtId="166" fontId="7" fillId="7" borderId="14" xfId="1" applyNumberFormat="1" applyFont="1" applyFill="1" applyBorder="1" applyAlignment="1" applyProtection="1"/>
    <xf numFmtId="0" fontId="9" fillId="4" borderId="1" xfId="0" applyFont="1" applyFill="1" applyBorder="1"/>
    <xf numFmtId="0" fontId="9" fillId="4" borderId="2" xfId="0" applyFont="1" applyFill="1" applyBorder="1"/>
    <xf numFmtId="166" fontId="9" fillId="5" borderId="1" xfId="1" applyNumberFormat="1" applyFont="1" applyFill="1" applyBorder="1" applyAlignment="1" applyProtection="1"/>
    <xf numFmtId="166" fontId="9" fillId="5" borderId="3" xfId="1" applyNumberFormat="1" applyFont="1" applyFill="1" applyBorder="1" applyAlignment="1" applyProtection="1"/>
    <xf numFmtId="166" fontId="9" fillId="7" borderId="7" xfId="0" applyNumberFormat="1" applyFont="1" applyFill="1" applyBorder="1"/>
    <xf numFmtId="0" fontId="7" fillId="7" borderId="14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166" fontId="7" fillId="5" borderId="1" xfId="1" applyNumberFormat="1" applyFont="1" applyFill="1" applyBorder="1" applyAlignment="1" applyProtection="1"/>
    <xf numFmtId="166" fontId="7" fillId="5" borderId="2" xfId="1" applyNumberFormat="1" applyFont="1" applyFill="1" applyBorder="1" applyAlignment="1" applyProtection="1"/>
    <xf numFmtId="166" fontId="7" fillId="7" borderId="7" xfId="1" applyNumberFormat="1" applyFont="1" applyFill="1" applyBorder="1" applyAlignment="1" applyProtection="1"/>
    <xf numFmtId="0" fontId="7" fillId="5" borderId="11" xfId="0" applyFont="1" applyFill="1" applyBorder="1"/>
    <xf numFmtId="0" fontId="7" fillId="5" borderId="12" xfId="0" applyFont="1" applyFill="1" applyBorder="1"/>
    <xf numFmtId="166" fontId="9" fillId="4" borderId="2" xfId="1" applyNumberFormat="1" applyFont="1" applyFill="1" applyBorder="1" applyAlignment="1" applyProtection="1"/>
    <xf numFmtId="166" fontId="7" fillId="4" borderId="0" xfId="1" applyNumberFormat="1" applyFont="1" applyFill="1" applyBorder="1" applyAlignment="1" applyProtection="1"/>
    <xf numFmtId="166" fontId="7" fillId="5" borderId="0" xfId="1" applyNumberFormat="1" applyFont="1" applyFill="1" applyBorder="1" applyAlignment="1" applyProtection="1"/>
    <xf numFmtId="0" fontId="13" fillId="0" borderId="0" xfId="0" applyFont="1"/>
    <xf numFmtId="166" fontId="7" fillId="4" borderId="6" xfId="1" applyNumberFormat="1" applyFont="1" applyFill="1" applyBorder="1" applyAlignment="1"/>
    <xf numFmtId="166" fontId="7" fillId="5" borderId="5" xfId="1" applyNumberFormat="1" applyFont="1" applyFill="1" applyBorder="1" applyAlignment="1" applyProtection="1"/>
    <xf numFmtId="166" fontId="7" fillId="7" borderId="15" xfId="1" applyNumberFormat="1" applyFont="1" applyFill="1" applyBorder="1" applyAlignment="1" applyProtection="1"/>
    <xf numFmtId="166" fontId="7" fillId="7" borderId="7" xfId="0" applyNumberFormat="1" applyFont="1" applyFill="1" applyBorder="1"/>
    <xf numFmtId="0" fontId="9" fillId="4" borderId="9" xfId="0" applyFont="1" applyFill="1" applyBorder="1"/>
    <xf numFmtId="0" fontId="9" fillId="4" borderId="8" xfId="0" applyFont="1" applyFill="1" applyBorder="1"/>
    <xf numFmtId="166" fontId="9" fillId="4" borderId="8" xfId="1" applyNumberFormat="1" applyFont="1" applyFill="1" applyBorder="1" applyAlignment="1" applyProtection="1"/>
    <xf numFmtId="166" fontId="7" fillId="4" borderId="10" xfId="0" applyNumberFormat="1" applyFont="1" applyFill="1" applyBorder="1"/>
    <xf numFmtId="0" fontId="9" fillId="4" borderId="11" xfId="0" applyFont="1" applyFill="1" applyBorder="1"/>
    <xf numFmtId="166" fontId="9" fillId="4" borderId="16" xfId="0" applyNumberFormat="1" applyFont="1" applyFill="1" applyBorder="1"/>
    <xf numFmtId="166" fontId="7" fillId="4" borderId="12" xfId="0" applyNumberFormat="1" applyFont="1" applyFill="1" applyBorder="1"/>
    <xf numFmtId="166" fontId="9" fillId="4" borderId="17" xfId="0" applyNumberFormat="1" applyFont="1" applyFill="1" applyBorder="1"/>
    <xf numFmtId="166" fontId="9" fillId="4" borderId="18" xfId="0" applyNumberFormat="1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166" fontId="7" fillId="4" borderId="6" xfId="0" applyNumberFormat="1" applyFont="1" applyFill="1" applyBorder="1"/>
    <xf numFmtId="0" fontId="14" fillId="0" borderId="0" xfId="0" applyFont="1" applyAlignment="1">
      <alignment vertical="center"/>
    </xf>
    <xf numFmtId="166" fontId="7" fillId="0" borderId="0" xfId="1" applyNumberFormat="1" applyFont="1" applyFill="1" applyAlignment="1"/>
    <xf numFmtId="166" fontId="7" fillId="4" borderId="8" xfId="1" applyNumberFormat="1" applyFont="1" applyFill="1" applyBorder="1" applyAlignment="1" applyProtection="1"/>
    <xf numFmtId="166" fontId="9" fillId="4" borderId="10" xfId="1" applyNumberFormat="1" applyFont="1" applyFill="1" applyBorder="1" applyProtection="1"/>
    <xf numFmtId="166" fontId="11" fillId="11" borderId="0" xfId="1" applyNumberFormat="1" applyFont="1" applyFill="1" applyBorder="1" applyAlignment="1" applyProtection="1">
      <alignment horizontal="center" vertical="center" wrapText="1"/>
    </xf>
    <xf numFmtId="166" fontId="9" fillId="4" borderId="12" xfId="1" applyNumberFormat="1" applyFont="1" applyFill="1" applyBorder="1" applyProtection="1"/>
    <xf numFmtId="166" fontId="7" fillId="11" borderId="0" xfId="1" applyNumberFormat="1" applyFont="1" applyFill="1" applyBorder="1" applyAlignment="1" applyProtection="1"/>
    <xf numFmtId="0" fontId="7" fillId="4" borderId="12" xfId="0" applyFont="1" applyFill="1" applyBorder="1"/>
    <xf numFmtId="0" fontId="9" fillId="4" borderId="0" xfId="0" applyFont="1" applyFill="1"/>
    <xf numFmtId="166" fontId="9" fillId="4" borderId="18" xfId="1" applyNumberFormat="1" applyFont="1" applyFill="1" applyBorder="1" applyProtection="1"/>
    <xf numFmtId="0" fontId="9" fillId="4" borderId="5" xfId="0" applyFont="1" applyFill="1" applyBorder="1"/>
    <xf numFmtId="166" fontId="9" fillId="4" borderId="5" xfId="1" applyNumberFormat="1" applyFont="1" applyFill="1" applyBorder="1" applyAlignment="1" applyProtection="1"/>
    <xf numFmtId="0" fontId="7" fillId="4" borderId="6" xfId="0" applyFont="1" applyFill="1" applyBorder="1"/>
    <xf numFmtId="0" fontId="7" fillId="16" borderId="0" xfId="0" applyFont="1" applyFill="1" applyAlignment="1">
      <alignment vertical="center"/>
    </xf>
    <xf numFmtId="0" fontId="7" fillId="16" borderId="0" xfId="0" applyFont="1" applyFill="1"/>
    <xf numFmtId="0" fontId="12" fillId="4" borderId="11" xfId="0" applyFont="1" applyFill="1" applyBorder="1"/>
    <xf numFmtId="166" fontId="7" fillId="2" borderId="12" xfId="1" applyNumberFormat="1" applyFont="1" applyFill="1" applyBorder="1" applyProtection="1"/>
    <xf numFmtId="168" fontId="7" fillId="2" borderId="12" xfId="1" applyNumberFormat="1" applyFont="1" applyFill="1" applyBorder="1" applyAlignment="1" applyProtection="1">
      <alignment vertical="top" wrapText="1"/>
    </xf>
    <xf numFmtId="166" fontId="7" fillId="2" borderId="12" xfId="1" applyNumberFormat="1" applyFont="1" applyFill="1" applyBorder="1" applyAlignment="1" applyProtection="1">
      <alignment vertical="center"/>
    </xf>
    <xf numFmtId="166" fontId="7" fillId="2" borderId="6" xfId="1" applyNumberFormat="1" applyFont="1" applyFill="1" applyBorder="1" applyProtection="1"/>
    <xf numFmtId="166" fontId="7" fillId="17" borderId="12" xfId="1" applyNumberFormat="1" applyFont="1" applyFill="1" applyBorder="1" applyProtection="1"/>
    <xf numFmtId="166" fontId="1" fillId="0" borderId="0" xfId="1" applyNumberFormat="1" applyFont="1" applyFill="1" applyAlignment="1" applyProtection="1">
      <alignment horizontal="right"/>
    </xf>
    <xf numFmtId="166" fontId="1" fillId="0" borderId="0" xfId="1" applyNumberFormat="1" applyFont="1" applyFill="1" applyProtection="1"/>
    <xf numFmtId="168" fontId="7" fillId="17" borderId="12" xfId="1" applyNumberFormat="1" applyFont="1" applyFill="1" applyBorder="1" applyAlignment="1" applyProtection="1">
      <alignment vertical="top" wrapText="1"/>
    </xf>
    <xf numFmtId="1" fontId="1" fillId="0" borderId="0" xfId="2" applyNumberFormat="1" applyFont="1" applyFill="1" applyProtection="1"/>
    <xf numFmtId="166" fontId="7" fillId="17" borderId="12" xfId="1" applyNumberFormat="1" applyFont="1" applyFill="1" applyBorder="1" applyAlignment="1" applyProtection="1">
      <alignment vertical="center"/>
    </xf>
    <xf numFmtId="166" fontId="7" fillId="17" borderId="6" xfId="1" applyNumberFormat="1" applyFont="1" applyFill="1" applyBorder="1" applyProtection="1"/>
    <xf numFmtId="0" fontId="7" fillId="4" borderId="7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16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 vertical="top"/>
    </xf>
    <xf numFmtId="0" fontId="15" fillId="4" borderId="2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7" fillId="3" borderId="7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4" borderId="11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9" fillId="4" borderId="11" xfId="1" applyNumberFormat="1" applyFont="1" applyFill="1" applyBorder="1" applyAlignment="1" applyProtection="1">
      <alignment horizontal="left" vertical="top" wrapText="1"/>
    </xf>
    <xf numFmtId="0" fontId="9" fillId="4" borderId="0" xfId="1" applyNumberFormat="1" applyFont="1" applyFill="1" applyBorder="1" applyAlignment="1" applyProtection="1">
      <alignment horizontal="left" vertical="top" wrapText="1"/>
    </xf>
    <xf numFmtId="0" fontId="12" fillId="4" borderId="0" xfId="1" applyNumberFormat="1" applyFont="1" applyFill="1" applyBorder="1" applyAlignment="1" applyProtection="1">
      <alignment horizontal="center" vertical="top" wrapText="1"/>
    </xf>
    <xf numFmtId="166" fontId="2" fillId="0" borderId="0" xfId="1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2" fillId="0" borderId="0" xfId="1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7" fillId="16" borderId="0" xfId="0" applyFont="1" applyFill="1" applyAlignment="1">
      <alignment wrapText="1"/>
    </xf>
    <xf numFmtId="0" fontId="11" fillId="10" borderId="9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6" fontId="11" fillId="7" borderId="13" xfId="1" applyNumberFormat="1" applyFont="1" applyFill="1" applyBorder="1" applyAlignment="1" applyProtection="1">
      <alignment horizontal="center" vertical="center" wrapText="1"/>
    </xf>
    <xf numFmtId="166" fontId="11" fillId="7" borderId="14" xfId="1" applyNumberFormat="1" applyFont="1" applyFill="1" applyBorder="1" applyAlignment="1" applyProtection="1">
      <alignment horizontal="center" vertical="center" wrapText="1"/>
    </xf>
    <xf numFmtId="166" fontId="11" fillId="7" borderId="15" xfId="1" applyNumberFormat="1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7" fillId="0" borderId="0" xfId="0" applyFont="1" applyAlignment="1">
      <alignment horizontal="right" vertical="top"/>
    </xf>
    <xf numFmtId="0" fontId="9" fillId="4" borderId="0" xfId="0" applyFont="1" applyFill="1" applyAlignment="1">
      <alignment horizontal="left"/>
    </xf>
    <xf numFmtId="166" fontId="11" fillId="11" borderId="8" xfId="1" applyNumberFormat="1" applyFont="1" applyFill="1" applyBorder="1" applyAlignment="1" applyProtection="1">
      <alignment horizontal="center" vertical="center" wrapText="1"/>
    </xf>
    <xf numFmtId="166" fontId="11" fillId="11" borderId="0" xfId="1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Alignment="1">
      <alignment wrapText="1"/>
    </xf>
    <xf numFmtId="0" fontId="7" fillId="0" borderId="0" xfId="0" applyFont="1"/>
    <xf numFmtId="0" fontId="7" fillId="16" borderId="0" xfId="0" applyFont="1" applyFill="1" applyAlignment="1">
      <alignment horizontal="left" vertical="center" wrapText="1"/>
    </xf>
    <xf numFmtId="166" fontId="1" fillId="0" borderId="0" xfId="1" applyNumberFormat="1" applyFont="1" applyFill="1" applyAlignment="1" applyProtection="1">
      <alignment horizontal="right" vertical="center" wrapText="1"/>
    </xf>
    <xf numFmtId="166" fontId="1" fillId="0" borderId="0" xfId="1" applyNumberFormat="1" applyFont="1" applyFill="1" applyAlignment="1" applyProtection="1">
      <alignment vertic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colors>
    <mruColors>
      <color rgb="FFB83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66676</xdr:rowOff>
    </xdr:from>
    <xdr:to>
      <xdr:col>5</xdr:col>
      <xdr:colOff>838200</xdr:colOff>
      <xdr:row>0</xdr:row>
      <xdr:rowOff>409576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D0155FD-72C5-893A-7894-AAACE00F6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66676"/>
          <a:ext cx="14478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66676</xdr:rowOff>
    </xdr:from>
    <xdr:to>
      <xdr:col>5</xdr:col>
      <xdr:colOff>838200</xdr:colOff>
      <xdr:row>0</xdr:row>
      <xdr:rowOff>409576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4ED4EFE-6F85-4116-BD69-8332E8298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66676"/>
          <a:ext cx="14478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32E4-F62E-444E-BE30-3528326A7D34}">
  <dimension ref="A1:L108"/>
  <sheetViews>
    <sheetView tabSelected="1" zoomScaleNormal="100" workbookViewId="0">
      <selection sqref="A1:F1"/>
    </sheetView>
  </sheetViews>
  <sheetFormatPr defaultColWidth="10.625" defaultRowHeight="15.75" x14ac:dyDescent="0.25"/>
  <cols>
    <col min="3" max="3" width="12.375" customWidth="1"/>
    <col min="6" max="6" width="17.625" customWidth="1"/>
    <col min="7" max="7" width="17.75" customWidth="1"/>
    <col min="8" max="8" width="15.125" customWidth="1"/>
    <col min="9" max="9" width="12.875" customWidth="1"/>
    <col min="10" max="10" width="12.25" customWidth="1"/>
  </cols>
  <sheetData>
    <row r="1" spans="1:10" ht="39.75" customHeight="1" x14ac:dyDescent="0.25">
      <c r="A1" s="131" t="s">
        <v>59</v>
      </c>
      <c r="B1" s="131"/>
      <c r="C1" s="131"/>
      <c r="D1" s="131"/>
      <c r="E1" s="131"/>
      <c r="F1" s="131"/>
      <c r="G1" s="132" t="s">
        <v>102</v>
      </c>
      <c r="H1" s="132"/>
      <c r="I1" s="132"/>
      <c r="J1" s="132"/>
    </row>
    <row r="2" spans="1:10" ht="32.25" customHeight="1" x14ac:dyDescent="0.25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7.100000000000001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7.100000000000001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7.100000000000001" customHeight="1" x14ac:dyDescent="0.25">
      <c r="A5" s="135" t="s">
        <v>61</v>
      </c>
      <c r="B5" s="135"/>
      <c r="C5" s="135"/>
      <c r="D5" s="135"/>
      <c r="E5" s="135"/>
      <c r="F5" s="135"/>
      <c r="G5" s="135"/>
      <c r="H5" s="135"/>
      <c r="I5" s="135"/>
      <c r="J5" s="135"/>
    </row>
    <row r="6" spans="1:10" x14ac:dyDescent="0.25">
      <c r="A6" s="136" t="s">
        <v>0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x14ac:dyDescent="0.25">
      <c r="A7" s="139" t="s">
        <v>1</v>
      </c>
      <c r="B7" s="140"/>
      <c r="C7" s="140"/>
      <c r="D7" s="140"/>
      <c r="E7" s="140"/>
      <c r="F7" s="140"/>
      <c r="G7" s="140"/>
      <c r="H7" s="140"/>
      <c r="I7" s="140"/>
      <c r="J7" s="141"/>
    </row>
    <row r="8" spans="1:10" ht="47.25" x14ac:dyDescent="0.25">
      <c r="A8" s="142"/>
      <c r="B8" s="142"/>
      <c r="C8" s="142"/>
      <c r="D8" s="11" t="s">
        <v>56</v>
      </c>
      <c r="E8" s="11" t="s">
        <v>62</v>
      </c>
      <c r="F8" s="11" t="s">
        <v>63</v>
      </c>
      <c r="G8" s="11" t="s">
        <v>57</v>
      </c>
      <c r="H8" s="11" t="s">
        <v>64</v>
      </c>
      <c r="I8" s="11" t="s">
        <v>65</v>
      </c>
      <c r="J8" s="11" t="s">
        <v>66</v>
      </c>
    </row>
    <row r="9" spans="1:10" x14ac:dyDescent="0.25">
      <c r="A9" s="130" t="s">
        <v>2</v>
      </c>
      <c r="B9" s="130"/>
      <c r="C9" s="130"/>
      <c r="D9" s="12">
        <v>0</v>
      </c>
      <c r="E9" s="13"/>
      <c r="F9" s="14">
        <v>0</v>
      </c>
      <c r="G9" s="15">
        <f>F9-D9</f>
        <v>0</v>
      </c>
      <c r="H9" s="16"/>
      <c r="I9" s="17">
        <v>0</v>
      </c>
      <c r="J9" s="16">
        <f t="shared" ref="J9:J14" si="0">I9-F9</f>
        <v>0</v>
      </c>
    </row>
    <row r="10" spans="1:10" x14ac:dyDescent="0.25">
      <c r="A10" s="130" t="s">
        <v>3</v>
      </c>
      <c r="B10" s="130"/>
      <c r="C10" s="130"/>
      <c r="D10" s="12">
        <v>0</v>
      </c>
      <c r="E10" s="13"/>
      <c r="F10" s="14">
        <v>0</v>
      </c>
      <c r="G10" s="15">
        <f>F10-D10</f>
        <v>0</v>
      </c>
      <c r="H10" s="16"/>
      <c r="I10" s="17">
        <v>0</v>
      </c>
      <c r="J10" s="16">
        <f t="shared" si="0"/>
        <v>0</v>
      </c>
    </row>
    <row r="11" spans="1:10" x14ac:dyDescent="0.25">
      <c r="A11" s="130" t="s">
        <v>4</v>
      </c>
      <c r="B11" s="130"/>
      <c r="C11" s="130"/>
      <c r="D11" s="12">
        <v>0</v>
      </c>
      <c r="E11" s="18"/>
      <c r="F11" s="14">
        <v>0</v>
      </c>
      <c r="G11" s="15">
        <f t="shared" ref="G11:G16" si="1">F11-D11</f>
        <v>0</v>
      </c>
      <c r="H11" s="16"/>
      <c r="I11" s="17">
        <v>0</v>
      </c>
      <c r="J11" s="16">
        <f t="shared" si="0"/>
        <v>0</v>
      </c>
    </row>
    <row r="12" spans="1:10" x14ac:dyDescent="0.25">
      <c r="A12" s="130" t="s">
        <v>5</v>
      </c>
      <c r="B12" s="130"/>
      <c r="C12" s="130"/>
      <c r="D12" s="12">
        <v>0</v>
      </c>
      <c r="E12" s="12">
        <v>0</v>
      </c>
      <c r="F12" s="14">
        <v>0</v>
      </c>
      <c r="G12" s="15">
        <f t="shared" si="1"/>
        <v>0</v>
      </c>
      <c r="H12" s="19">
        <v>0</v>
      </c>
      <c r="I12" s="17">
        <v>0</v>
      </c>
      <c r="J12" s="16">
        <f t="shared" si="0"/>
        <v>0</v>
      </c>
    </row>
    <row r="13" spans="1:10" x14ac:dyDescent="0.25">
      <c r="A13" s="130" t="s">
        <v>6</v>
      </c>
      <c r="B13" s="130"/>
      <c r="C13" s="130"/>
      <c r="D13" s="12">
        <v>0</v>
      </c>
      <c r="E13" s="18"/>
      <c r="F13" s="14">
        <v>0</v>
      </c>
      <c r="G13" s="15">
        <f t="shared" si="1"/>
        <v>0</v>
      </c>
      <c r="H13" s="16"/>
      <c r="I13" s="17">
        <v>0</v>
      </c>
      <c r="J13" s="16">
        <f t="shared" si="0"/>
        <v>0</v>
      </c>
    </row>
    <row r="14" spans="1:10" x14ac:dyDescent="0.25">
      <c r="A14" s="130" t="s">
        <v>7</v>
      </c>
      <c r="B14" s="130"/>
      <c r="C14" s="130"/>
      <c r="D14" s="12">
        <v>0</v>
      </c>
      <c r="E14" s="12">
        <v>0</v>
      </c>
      <c r="F14" s="14">
        <v>0</v>
      </c>
      <c r="G14" s="15">
        <f t="shared" si="1"/>
        <v>0</v>
      </c>
      <c r="H14" s="19">
        <v>0</v>
      </c>
      <c r="I14" s="17">
        <v>0</v>
      </c>
      <c r="J14" s="16">
        <f t="shared" si="0"/>
        <v>0</v>
      </c>
    </row>
    <row r="15" spans="1:10" x14ac:dyDescent="0.25">
      <c r="A15" s="130" t="s">
        <v>8</v>
      </c>
      <c r="B15" s="130"/>
      <c r="C15" s="130"/>
      <c r="D15" s="12">
        <v>0</v>
      </c>
      <c r="E15" s="18"/>
      <c r="F15" s="14">
        <v>0</v>
      </c>
      <c r="G15" s="15">
        <f t="shared" si="1"/>
        <v>0</v>
      </c>
      <c r="H15" s="16"/>
      <c r="I15" s="20"/>
      <c r="J15" s="16"/>
    </row>
    <row r="16" spans="1:10" x14ac:dyDescent="0.25">
      <c r="A16" s="146" t="s">
        <v>9</v>
      </c>
      <c r="B16" s="146"/>
      <c r="C16" s="146"/>
      <c r="D16" s="21">
        <f>SUM(D10:D12)</f>
        <v>0</v>
      </c>
      <c r="E16" s="22"/>
      <c r="F16" s="23">
        <f>SUM(F10:F12)</f>
        <v>0</v>
      </c>
      <c r="G16" s="24">
        <f t="shared" si="1"/>
        <v>0</v>
      </c>
      <c r="H16" s="25"/>
      <c r="I16" s="26">
        <f>SUM(I10:I12)</f>
        <v>0</v>
      </c>
      <c r="J16" s="25">
        <f>I16-F16</f>
        <v>0</v>
      </c>
    </row>
    <row r="17" spans="1:12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2" x14ac:dyDescent="0.25">
      <c r="A18" s="148" t="s">
        <v>10</v>
      </c>
      <c r="B18" s="149"/>
      <c r="C18" s="149"/>
      <c r="D18" s="149"/>
      <c r="E18" s="149"/>
      <c r="F18" s="149"/>
      <c r="G18" s="149"/>
      <c r="H18" s="150"/>
      <c r="I18" s="151"/>
      <c r="J18" s="151"/>
      <c r="L18" s="1">
        <v>2</v>
      </c>
    </row>
    <row r="19" spans="1:12" x14ac:dyDescent="0.2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L19" s="1">
        <v>3</v>
      </c>
    </row>
    <row r="20" spans="1:12" x14ac:dyDescent="0.25">
      <c r="A20" s="148" t="s">
        <v>11</v>
      </c>
      <c r="B20" s="153"/>
      <c r="C20" s="153"/>
      <c r="D20" s="153"/>
      <c r="E20" s="153"/>
      <c r="F20" s="153"/>
      <c r="G20" s="153"/>
      <c r="H20" s="153"/>
      <c r="I20" s="153"/>
      <c r="J20" s="154"/>
      <c r="L20" s="1">
        <v>4</v>
      </c>
    </row>
    <row r="21" spans="1:12" x14ac:dyDescent="0.25">
      <c r="A21" s="143" t="s">
        <v>12</v>
      </c>
      <c r="B21" s="144"/>
      <c r="C21" s="144"/>
      <c r="D21" s="144"/>
      <c r="E21" s="144"/>
      <c r="F21" s="144"/>
      <c r="G21" s="144"/>
      <c r="H21" s="144"/>
      <c r="I21" s="144"/>
      <c r="J21" s="145"/>
      <c r="L21" s="1">
        <v>5</v>
      </c>
    </row>
    <row r="22" spans="1:12" x14ac:dyDescent="0.25">
      <c r="A22" s="157" t="s">
        <v>13</v>
      </c>
      <c r="B22" s="158"/>
      <c r="C22" s="158"/>
      <c r="D22" s="158"/>
      <c r="E22" s="158"/>
      <c r="F22" s="158"/>
      <c r="G22" s="158"/>
      <c r="H22" s="159"/>
      <c r="I22" s="160"/>
      <c r="J22" s="161"/>
      <c r="L22" s="1">
        <v>6</v>
      </c>
    </row>
    <row r="23" spans="1:12" x14ac:dyDescent="0.2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L23" s="2"/>
    </row>
    <row r="24" spans="1:12" x14ac:dyDescent="0.25">
      <c r="A24" s="163" t="s">
        <v>14</v>
      </c>
      <c r="B24" s="164"/>
      <c r="C24" s="164"/>
      <c r="D24" s="164"/>
      <c r="E24" s="164"/>
      <c r="F24" s="164"/>
      <c r="G24" s="165"/>
      <c r="H24" s="27"/>
      <c r="I24" s="28"/>
      <c r="J24" s="29"/>
      <c r="K24" s="1" t="s">
        <v>15</v>
      </c>
    </row>
    <row r="25" spans="1:12" ht="15.95" customHeight="1" x14ac:dyDescent="0.25">
      <c r="A25" s="166" t="s">
        <v>103</v>
      </c>
      <c r="B25" s="167"/>
      <c r="C25" s="167"/>
      <c r="D25" s="167"/>
      <c r="E25" s="167"/>
      <c r="F25" s="167"/>
      <c r="G25" s="168"/>
      <c r="H25" s="27"/>
      <c r="I25" s="28"/>
      <c r="J25" s="29"/>
    </row>
    <row r="26" spans="1:12" ht="2.1" customHeight="1" x14ac:dyDescent="0.25">
      <c r="A26" s="169"/>
      <c r="B26" s="170"/>
      <c r="C26" s="170"/>
      <c r="D26" s="170"/>
      <c r="E26" s="170"/>
      <c r="F26" s="170"/>
      <c r="G26" s="171"/>
      <c r="H26" s="27"/>
      <c r="I26" s="28"/>
      <c r="J26" s="29"/>
    </row>
    <row r="27" spans="1:12" ht="6" customHeight="1" x14ac:dyDescent="0.25">
      <c r="A27" s="172"/>
      <c r="B27" s="173"/>
      <c r="C27" s="173"/>
      <c r="D27" s="173"/>
      <c r="E27" s="173"/>
      <c r="F27" s="173"/>
      <c r="G27" s="174"/>
      <c r="H27" s="27"/>
      <c r="I27" s="28"/>
      <c r="J27" s="29"/>
    </row>
    <row r="28" spans="1:12" x14ac:dyDescent="0.25">
      <c r="A28" s="175" t="s">
        <v>16</v>
      </c>
      <c r="B28" s="176"/>
      <c r="C28" s="176"/>
      <c r="D28" s="176"/>
      <c r="E28" s="176"/>
      <c r="F28" s="30" t="s">
        <v>58</v>
      </c>
      <c r="G28" s="31" t="s">
        <v>104</v>
      </c>
      <c r="H28" s="32"/>
      <c r="I28" s="33"/>
      <c r="J28" s="27"/>
    </row>
    <row r="29" spans="1:12" x14ac:dyDescent="0.25">
      <c r="A29" s="155" t="s">
        <v>17</v>
      </c>
      <c r="B29" s="156"/>
      <c r="C29" s="156"/>
      <c r="D29" s="156"/>
      <c r="E29" s="156"/>
      <c r="F29" s="119">
        <v>10000</v>
      </c>
      <c r="G29" s="119">
        <v>10000</v>
      </c>
      <c r="H29" s="34"/>
      <c r="I29" s="35"/>
      <c r="J29" s="35"/>
    </row>
    <row r="30" spans="1:12" x14ac:dyDescent="0.25">
      <c r="A30" s="155" t="s">
        <v>18</v>
      </c>
      <c r="B30" s="156"/>
      <c r="C30" s="156"/>
      <c r="D30" s="156"/>
      <c r="E30" s="156"/>
      <c r="F30" s="119">
        <v>7979</v>
      </c>
      <c r="G30" s="119">
        <v>8326</v>
      </c>
      <c r="H30" s="34"/>
      <c r="I30" s="35"/>
      <c r="J30" s="36"/>
    </row>
    <row r="31" spans="1:12" x14ac:dyDescent="0.25">
      <c r="A31" s="155" t="s">
        <v>19</v>
      </c>
      <c r="B31" s="156"/>
      <c r="C31" s="156"/>
      <c r="D31" s="156"/>
      <c r="E31" s="156"/>
      <c r="F31" s="119">
        <v>3192</v>
      </c>
      <c r="G31" s="119">
        <v>3331</v>
      </c>
      <c r="H31" s="37"/>
      <c r="I31" s="38"/>
      <c r="J31" s="27"/>
    </row>
    <row r="32" spans="1:12" x14ac:dyDescent="0.25">
      <c r="A32" s="155" t="s">
        <v>20</v>
      </c>
      <c r="B32" s="156"/>
      <c r="C32" s="156"/>
      <c r="D32" s="156"/>
      <c r="E32" s="156"/>
      <c r="F32" s="119">
        <v>41840</v>
      </c>
      <c r="G32" s="119">
        <v>43708</v>
      </c>
      <c r="H32" s="39"/>
      <c r="I32" s="40"/>
      <c r="J32" s="41"/>
      <c r="K32" s="3"/>
      <c r="L32" s="3"/>
    </row>
    <row r="33" spans="1:12" x14ac:dyDescent="0.25">
      <c r="A33" s="155" t="s">
        <v>21</v>
      </c>
      <c r="B33" s="156"/>
      <c r="C33" s="156"/>
      <c r="D33" s="156"/>
      <c r="E33" s="156"/>
      <c r="F33" s="119">
        <v>55229</v>
      </c>
      <c r="G33" s="119">
        <v>57694</v>
      </c>
      <c r="H33" s="42"/>
      <c r="I33" s="38"/>
      <c r="J33" s="27"/>
    </row>
    <row r="34" spans="1:12" x14ac:dyDescent="0.25">
      <c r="A34" s="155" t="s">
        <v>22</v>
      </c>
      <c r="B34" s="156"/>
      <c r="C34" s="156"/>
      <c r="D34" s="156"/>
      <c r="E34" s="156"/>
      <c r="F34" s="119">
        <v>54124</v>
      </c>
      <c r="G34" s="119">
        <v>56589</v>
      </c>
      <c r="H34" s="43"/>
      <c r="I34" s="40"/>
      <c r="J34" s="27"/>
    </row>
    <row r="35" spans="1:12" x14ac:dyDescent="0.25">
      <c r="A35" s="155" t="s">
        <v>23</v>
      </c>
      <c r="B35" s="156"/>
      <c r="C35" s="156"/>
      <c r="D35" s="156"/>
      <c r="E35" s="156"/>
      <c r="F35" s="119">
        <v>8707</v>
      </c>
      <c r="G35" s="119">
        <v>8968</v>
      </c>
      <c r="H35" s="43"/>
      <c r="I35" s="40"/>
      <c r="J35" s="27"/>
    </row>
    <row r="36" spans="1:12" x14ac:dyDescent="0.25">
      <c r="A36" s="155" t="s">
        <v>24</v>
      </c>
      <c r="B36" s="156"/>
      <c r="C36" s="156"/>
      <c r="D36" s="156"/>
      <c r="E36" s="156"/>
      <c r="F36" s="119">
        <v>2718</v>
      </c>
      <c r="G36" s="119">
        <v>2781</v>
      </c>
      <c r="H36" s="43"/>
      <c r="I36" s="40"/>
      <c r="J36" s="27"/>
    </row>
    <row r="37" spans="1:12" x14ac:dyDescent="0.25">
      <c r="A37" s="155" t="s">
        <v>25</v>
      </c>
      <c r="B37" s="156"/>
      <c r="C37" s="156"/>
      <c r="D37" s="156"/>
      <c r="E37" s="156"/>
      <c r="F37" s="119">
        <v>56247</v>
      </c>
      <c r="G37" s="119">
        <v>57934</v>
      </c>
      <c r="H37" s="35"/>
      <c r="I37" s="35"/>
      <c r="J37" s="35"/>
      <c r="K37" s="4"/>
      <c r="L37" s="5"/>
    </row>
    <row r="38" spans="1:12" x14ac:dyDescent="0.25">
      <c r="A38" s="155" t="s">
        <v>26</v>
      </c>
      <c r="B38" s="156"/>
      <c r="C38" s="156"/>
      <c r="D38" s="156"/>
      <c r="E38" s="156"/>
      <c r="F38" s="119">
        <v>56247</v>
      </c>
      <c r="G38" s="119">
        <v>57934</v>
      </c>
      <c r="H38" s="35"/>
      <c r="I38" s="35"/>
      <c r="J38" s="35"/>
      <c r="K38" s="4"/>
      <c r="L38" s="5"/>
    </row>
    <row r="39" spans="1:12" x14ac:dyDescent="0.25">
      <c r="A39" s="44"/>
      <c r="B39" s="45"/>
      <c r="C39" s="45"/>
      <c r="D39" s="45"/>
      <c r="E39" s="45"/>
      <c r="F39" s="46"/>
      <c r="G39" s="47"/>
      <c r="H39" s="35"/>
      <c r="I39" s="35"/>
      <c r="J39" s="35"/>
      <c r="K39" s="4"/>
      <c r="L39" s="5"/>
    </row>
    <row r="40" spans="1:12" x14ac:dyDescent="0.25">
      <c r="A40" s="48" t="s">
        <v>27</v>
      </c>
      <c r="B40" s="49"/>
      <c r="C40" s="49"/>
      <c r="D40" s="49"/>
      <c r="E40" s="49"/>
      <c r="F40" s="49"/>
      <c r="G40" s="50"/>
      <c r="H40" s="35"/>
      <c r="I40" s="35"/>
      <c r="J40" s="35"/>
      <c r="K40" s="6"/>
      <c r="L40" s="9"/>
    </row>
    <row r="41" spans="1:12" ht="15.95" customHeight="1" x14ac:dyDescent="0.25">
      <c r="A41" s="179" t="s">
        <v>28</v>
      </c>
      <c r="B41" s="180"/>
      <c r="C41" s="180"/>
      <c r="D41" s="181" t="s">
        <v>29</v>
      </c>
      <c r="E41" s="181"/>
      <c r="F41" s="51" t="s">
        <v>58</v>
      </c>
      <c r="G41" s="51" t="s">
        <v>104</v>
      </c>
      <c r="H41" s="35"/>
      <c r="I41" s="35"/>
      <c r="J41" s="35"/>
      <c r="K41" s="182"/>
      <c r="L41" s="184"/>
    </row>
    <row r="42" spans="1:12" x14ac:dyDescent="0.25">
      <c r="A42" s="52" t="s">
        <v>30</v>
      </c>
      <c r="B42" s="53"/>
      <c r="C42" s="53"/>
      <c r="D42" s="54">
        <v>1</v>
      </c>
      <c r="E42" s="53"/>
      <c r="F42" s="120">
        <v>136160</v>
      </c>
      <c r="G42" s="120">
        <v>135843</v>
      </c>
      <c r="H42" s="35"/>
      <c r="I42" s="35"/>
      <c r="J42" s="35"/>
      <c r="K42" s="183"/>
      <c r="L42" s="185"/>
    </row>
    <row r="43" spans="1:12" x14ac:dyDescent="0.25">
      <c r="A43" s="52" t="s">
        <v>31</v>
      </c>
      <c r="B43" s="53"/>
      <c r="C43" s="53"/>
      <c r="D43" s="54">
        <v>0.95</v>
      </c>
      <c r="E43" s="53"/>
      <c r="F43" s="120">
        <v>129352</v>
      </c>
      <c r="G43" s="120">
        <v>129051</v>
      </c>
      <c r="H43" s="35"/>
      <c r="I43" s="35"/>
      <c r="J43" s="35"/>
      <c r="K43" s="183"/>
      <c r="L43" s="185"/>
    </row>
    <row r="44" spans="1:12" ht="15.95" customHeight="1" x14ac:dyDescent="0.25">
      <c r="A44" s="52" t="s">
        <v>32</v>
      </c>
      <c r="B44" s="53"/>
      <c r="C44" s="53"/>
      <c r="D44" s="54">
        <v>0.9</v>
      </c>
      <c r="E44" s="53"/>
      <c r="F44" s="120">
        <v>122544</v>
      </c>
      <c r="G44" s="120">
        <v>122259</v>
      </c>
      <c r="H44" s="35"/>
      <c r="I44" s="35"/>
      <c r="J44" s="35"/>
      <c r="K44" s="183"/>
      <c r="L44" s="185"/>
    </row>
    <row r="45" spans="1:12" ht="15.95" customHeight="1" x14ac:dyDescent="0.25">
      <c r="A45" s="52" t="s">
        <v>33</v>
      </c>
      <c r="B45" s="53"/>
      <c r="C45" s="53"/>
      <c r="D45" s="54">
        <v>0.85</v>
      </c>
      <c r="E45" s="53"/>
      <c r="F45" s="120">
        <v>115736</v>
      </c>
      <c r="G45" s="120">
        <v>115467</v>
      </c>
      <c r="H45" s="35"/>
      <c r="I45" s="35"/>
      <c r="J45" s="35"/>
      <c r="K45" s="8"/>
      <c r="L45" s="9"/>
    </row>
    <row r="46" spans="1:12" ht="21" customHeight="1" x14ac:dyDescent="0.25">
      <c r="A46" s="52"/>
      <c r="B46" s="53"/>
      <c r="C46" s="53"/>
      <c r="D46" s="53"/>
      <c r="E46" s="53"/>
      <c r="F46" s="53"/>
      <c r="G46" s="55"/>
      <c r="H46" s="35"/>
      <c r="I46" s="35"/>
      <c r="J46" s="35"/>
      <c r="K46" s="8"/>
      <c r="L46" s="9"/>
    </row>
    <row r="47" spans="1:12" x14ac:dyDescent="0.25">
      <c r="A47" s="56" t="s">
        <v>34</v>
      </c>
      <c r="B47" s="57"/>
      <c r="C47" s="57"/>
      <c r="D47" s="57"/>
      <c r="E47" s="57"/>
      <c r="F47" s="51" t="s">
        <v>58</v>
      </c>
      <c r="G47" s="51" t="s">
        <v>104</v>
      </c>
      <c r="H47" s="35"/>
      <c r="I47" s="35"/>
      <c r="J47" s="35"/>
      <c r="K47" s="8"/>
      <c r="L47" s="9"/>
    </row>
    <row r="48" spans="1:12" x14ac:dyDescent="0.25">
      <c r="A48" s="155" t="s">
        <v>35</v>
      </c>
      <c r="B48" s="156"/>
      <c r="C48" s="156"/>
      <c r="D48" s="156"/>
      <c r="E48" s="156"/>
      <c r="F48" s="119">
        <v>131511</v>
      </c>
      <c r="G48" s="119">
        <v>132867</v>
      </c>
      <c r="H48" s="35"/>
      <c r="I48" s="35"/>
      <c r="J48" s="35"/>
      <c r="K48" s="5"/>
      <c r="L48" s="7"/>
    </row>
    <row r="49" spans="1:12" x14ac:dyDescent="0.25">
      <c r="A49" s="155" t="s">
        <v>36</v>
      </c>
      <c r="B49" s="156"/>
      <c r="C49" s="156"/>
      <c r="D49" s="156"/>
      <c r="E49" s="156"/>
      <c r="F49" s="119">
        <v>118360</v>
      </c>
      <c r="G49" s="119">
        <v>119580</v>
      </c>
      <c r="H49" s="35"/>
      <c r="I49" s="35"/>
      <c r="J49" s="35"/>
      <c r="K49" s="5"/>
      <c r="L49" s="7"/>
    </row>
    <row r="50" spans="1:12" x14ac:dyDescent="0.25">
      <c r="A50" s="155" t="s">
        <v>37</v>
      </c>
      <c r="B50" s="156"/>
      <c r="C50" s="156"/>
      <c r="D50" s="156"/>
      <c r="E50" s="156"/>
      <c r="F50" s="121">
        <v>78907</v>
      </c>
      <c r="G50" s="121">
        <v>106293</v>
      </c>
      <c r="H50" s="35"/>
      <c r="I50" s="35"/>
      <c r="J50" s="27"/>
    </row>
    <row r="51" spans="1:12" x14ac:dyDescent="0.25">
      <c r="A51" s="177" t="s">
        <v>38</v>
      </c>
      <c r="B51" s="178"/>
      <c r="C51" s="178"/>
      <c r="D51" s="178"/>
      <c r="E51" s="178"/>
      <c r="F51" s="122">
        <v>43233</v>
      </c>
      <c r="G51" s="122">
        <v>43066</v>
      </c>
      <c r="H51" s="35"/>
      <c r="I51" s="58"/>
      <c r="J51" s="41"/>
    </row>
    <row r="52" spans="1:12" x14ac:dyDescent="0.25">
      <c r="A52" s="59"/>
      <c r="B52" s="27"/>
      <c r="C52" s="27"/>
      <c r="D52" s="27"/>
      <c r="E52" s="27"/>
      <c r="F52" s="27"/>
      <c r="G52" s="27"/>
      <c r="H52" s="27"/>
      <c r="I52" s="27"/>
      <c r="J52" s="27"/>
    </row>
    <row r="53" spans="1:12" ht="26.1" customHeight="1" x14ac:dyDescent="0.25">
      <c r="A53" s="187" t="s">
        <v>67</v>
      </c>
      <c r="B53" s="188"/>
      <c r="C53" s="188"/>
      <c r="D53" s="188"/>
      <c r="E53" s="189"/>
      <c r="F53" s="196" t="s">
        <v>68</v>
      </c>
      <c r="G53" s="197"/>
      <c r="H53" s="202" t="s">
        <v>55</v>
      </c>
      <c r="I53" s="27"/>
      <c r="J53" s="27"/>
    </row>
    <row r="54" spans="1:12" ht="15.95" customHeight="1" x14ac:dyDescent="0.25">
      <c r="A54" s="190"/>
      <c r="B54" s="191"/>
      <c r="C54" s="191"/>
      <c r="D54" s="191"/>
      <c r="E54" s="192"/>
      <c r="F54" s="198"/>
      <c r="G54" s="199"/>
      <c r="H54" s="203"/>
      <c r="I54" s="27"/>
      <c r="J54" s="27"/>
    </row>
    <row r="55" spans="1:12" ht="15.95" customHeight="1" x14ac:dyDescent="0.25">
      <c r="A55" s="193"/>
      <c r="B55" s="194"/>
      <c r="C55" s="194"/>
      <c r="D55" s="194"/>
      <c r="E55" s="195"/>
      <c r="F55" s="200"/>
      <c r="G55" s="201"/>
      <c r="H55" s="204"/>
      <c r="I55" s="27"/>
      <c r="J55" s="27"/>
    </row>
    <row r="56" spans="1:12" ht="47.25" x14ac:dyDescent="0.25">
      <c r="A56" s="60"/>
      <c r="B56" s="61"/>
      <c r="C56" s="61"/>
      <c r="D56" s="61"/>
      <c r="E56" s="62"/>
      <c r="F56" s="63" t="s">
        <v>69</v>
      </c>
      <c r="G56" s="64" t="s">
        <v>70</v>
      </c>
      <c r="H56" s="65" t="s">
        <v>71</v>
      </c>
      <c r="I56" s="27"/>
      <c r="J56" s="27"/>
    </row>
    <row r="57" spans="1:12" x14ac:dyDescent="0.25">
      <c r="A57" s="66" t="s">
        <v>39</v>
      </c>
      <c r="B57" s="62"/>
      <c r="C57" s="62"/>
      <c r="D57" s="62"/>
      <c r="E57" s="62"/>
      <c r="F57" s="67">
        <f>IF(F16&gt;40,400000/12*7,(F16*10000)/12*7)</f>
        <v>0</v>
      </c>
      <c r="G57" s="68">
        <f>IF(F16&gt;40,400000/12*5,(F16*10000)/12*5)</f>
        <v>0</v>
      </c>
      <c r="H57" s="69"/>
      <c r="I57" s="27"/>
      <c r="J57" s="27"/>
    </row>
    <row r="58" spans="1:12" x14ac:dyDescent="0.25">
      <c r="A58" s="66" t="s">
        <v>18</v>
      </c>
      <c r="B58" s="62"/>
      <c r="C58" s="62"/>
      <c r="D58" s="62"/>
      <c r="E58" s="62"/>
      <c r="F58" s="67">
        <f>IF(F16&lt;221,F16*G30,220*G30)/12*7</f>
        <v>0</v>
      </c>
      <c r="G58" s="68">
        <f>IF(F16&lt;221,F16*G30,220*G30)/12*5</f>
        <v>0</v>
      </c>
      <c r="H58" s="69">
        <f>IF(I16&lt;221,I16*G30,220*G30)/12*5-G58</f>
        <v>0</v>
      </c>
      <c r="I58" s="41"/>
      <c r="J58" s="27"/>
    </row>
    <row r="59" spans="1:12" x14ac:dyDescent="0.25">
      <c r="A59" s="66" t="s">
        <v>19</v>
      </c>
      <c r="B59" s="62"/>
      <c r="C59" s="62"/>
      <c r="D59" s="62"/>
      <c r="E59" s="62"/>
      <c r="F59" s="67">
        <f>IF(F16&lt;=220,0,(F16-220)*G31)/12*7</f>
        <v>0</v>
      </c>
      <c r="G59" s="68">
        <f>IF(F16&lt;=220,0,(F16-220)*G31)/12*5</f>
        <v>0</v>
      </c>
      <c r="H59" s="69">
        <f>IF(I16&lt;=220,0,(I16-220)*G31)/12*5-G59</f>
        <v>0</v>
      </c>
      <c r="I59" s="27"/>
      <c r="J59" s="27"/>
    </row>
    <row r="60" spans="1:12" x14ac:dyDescent="0.25">
      <c r="A60" s="66" t="s">
        <v>20</v>
      </c>
      <c r="B60" s="62"/>
      <c r="C60" s="62"/>
      <c r="D60" s="62"/>
      <c r="E60" s="62"/>
      <c r="F60" s="67">
        <f>F10*G32/12*7</f>
        <v>0</v>
      </c>
      <c r="G60" s="68">
        <f>F10*G32/12*5</f>
        <v>0</v>
      </c>
      <c r="H60" s="69">
        <f>J10*G32/12*5</f>
        <v>0</v>
      </c>
      <c r="I60" s="41"/>
      <c r="J60" s="27"/>
    </row>
    <row r="61" spans="1:12" x14ac:dyDescent="0.25">
      <c r="A61" s="66" t="s">
        <v>21</v>
      </c>
      <c r="B61" s="62"/>
      <c r="C61" s="62"/>
      <c r="D61" s="62"/>
      <c r="E61" s="62"/>
      <c r="F61" s="67">
        <f>F11*G33/12*7</f>
        <v>0</v>
      </c>
      <c r="G61" s="68">
        <f>F11*G33/12*5</f>
        <v>0</v>
      </c>
      <c r="H61" s="69">
        <f>J11*G33/12*5</f>
        <v>0</v>
      </c>
      <c r="I61" s="41"/>
      <c r="J61" s="27"/>
    </row>
    <row r="62" spans="1:12" x14ac:dyDescent="0.25">
      <c r="A62" s="66" t="s">
        <v>22</v>
      </c>
      <c r="B62" s="62"/>
      <c r="C62" s="62"/>
      <c r="D62" s="62"/>
      <c r="E62" s="62"/>
      <c r="F62" s="67">
        <f>F12*G34/12*7</f>
        <v>0</v>
      </c>
      <c r="G62" s="68">
        <f>F12*G34/12*5</f>
        <v>0</v>
      </c>
      <c r="H62" s="69">
        <f>((F12/12*7)+(H12/24*5)+(I12/24*5))*G34-F62-G62</f>
        <v>0</v>
      </c>
      <c r="I62" s="41"/>
      <c r="J62" s="27"/>
    </row>
    <row r="63" spans="1:12" x14ac:dyDescent="0.25">
      <c r="A63" s="70" t="s">
        <v>40</v>
      </c>
      <c r="B63" s="71"/>
      <c r="C63" s="71"/>
      <c r="D63" s="71"/>
      <c r="E63" s="71"/>
      <c r="F63" s="72">
        <f>SUM(F57:F62)</f>
        <v>0</v>
      </c>
      <c r="G63" s="73">
        <f>SUM(G57:G62)</f>
        <v>0</v>
      </c>
      <c r="H63" s="74">
        <f>SUM(H57:H62)</f>
        <v>0</v>
      </c>
      <c r="I63" s="41"/>
      <c r="J63" s="27"/>
    </row>
    <row r="64" spans="1:12" x14ac:dyDescent="0.25">
      <c r="A64" s="66"/>
      <c r="B64" s="62"/>
      <c r="C64" s="62"/>
      <c r="D64" s="62"/>
      <c r="E64" s="62"/>
      <c r="F64" s="67"/>
      <c r="G64" s="68"/>
      <c r="H64" s="75"/>
      <c r="I64" s="27"/>
      <c r="J64" s="27"/>
    </row>
    <row r="65" spans="1:12" x14ac:dyDescent="0.25">
      <c r="A65" s="76" t="s">
        <v>41</v>
      </c>
      <c r="B65" s="77"/>
      <c r="C65" s="77"/>
      <c r="D65" s="77"/>
      <c r="E65" s="77"/>
      <c r="F65" s="78">
        <f>IF(OR($I$18=4,$I$18=5,$I$18=6),(F57+F58+F59+F60+F61+F62)*0.02,0)</f>
        <v>0</v>
      </c>
      <c r="G65" s="79">
        <f t="shared" ref="G65:H65" si="2">IF(OR($I$18=4,$I$18=5,$I$18=6),(G57+G58+G59+G60+G61+G62)*0.02,0)</f>
        <v>0</v>
      </c>
      <c r="H65" s="80">
        <f t="shared" si="2"/>
        <v>0</v>
      </c>
      <c r="I65" s="27"/>
      <c r="J65" s="41"/>
    </row>
    <row r="66" spans="1:12" x14ac:dyDescent="0.25">
      <c r="A66" s="66"/>
      <c r="B66" s="62"/>
      <c r="C66" s="62"/>
      <c r="D66" s="62"/>
      <c r="E66" s="62"/>
      <c r="F66" s="81"/>
      <c r="G66" s="82"/>
      <c r="H66" s="75"/>
      <c r="I66" s="27"/>
      <c r="J66" s="27"/>
    </row>
    <row r="67" spans="1:12" x14ac:dyDescent="0.25">
      <c r="A67" s="66" t="s">
        <v>42</v>
      </c>
      <c r="B67" s="62"/>
      <c r="C67" s="62"/>
      <c r="D67" s="62"/>
      <c r="E67" s="62"/>
      <c r="F67" s="67">
        <f>F9*G35/12*7</f>
        <v>0</v>
      </c>
      <c r="G67" s="68">
        <f>F9*G35/12*5</f>
        <v>0</v>
      </c>
      <c r="H67" s="69">
        <f>J9*G35/12*5</f>
        <v>0</v>
      </c>
      <c r="I67" s="27"/>
      <c r="J67" s="27"/>
    </row>
    <row r="68" spans="1:12" x14ac:dyDescent="0.25">
      <c r="A68" s="66" t="s">
        <v>24</v>
      </c>
      <c r="B68" s="62"/>
      <c r="C68" s="62"/>
      <c r="D68" s="62"/>
      <c r="E68" s="62"/>
      <c r="F68" s="67">
        <f>F16*G36/12*7</f>
        <v>0</v>
      </c>
      <c r="G68" s="68">
        <f>F16*G36/12*5</f>
        <v>0</v>
      </c>
      <c r="H68" s="69">
        <f>F16*G36-F68-G68</f>
        <v>0</v>
      </c>
      <c r="I68" s="27"/>
      <c r="J68" s="27"/>
    </row>
    <row r="69" spans="1:12" x14ac:dyDescent="0.25">
      <c r="A69" s="66" t="s">
        <v>43</v>
      </c>
      <c r="B69" s="62"/>
      <c r="C69" s="62"/>
      <c r="D69" s="62"/>
      <c r="E69" s="62"/>
      <c r="F69" s="67">
        <f>(F13+F14)*G37/12*7</f>
        <v>0</v>
      </c>
      <c r="G69" s="68">
        <f>(F13+F14)*G37/12*5</f>
        <v>0</v>
      </c>
      <c r="H69" s="69">
        <f>(J13+J14)*G37</f>
        <v>0</v>
      </c>
      <c r="I69" s="27"/>
      <c r="J69" s="27"/>
    </row>
    <row r="70" spans="1:12" x14ac:dyDescent="0.25">
      <c r="A70" s="70" t="s">
        <v>44</v>
      </c>
      <c r="B70" s="71"/>
      <c r="C70" s="71"/>
      <c r="D70" s="71"/>
      <c r="E70" s="83"/>
      <c r="F70" s="72">
        <f>SUM(F67:F69)</f>
        <v>0</v>
      </c>
      <c r="G70" s="73">
        <f>SUM(G67:G69)</f>
        <v>0</v>
      </c>
      <c r="H70" s="74">
        <f>SUM(H67:H69)</f>
        <v>0</v>
      </c>
      <c r="I70" s="27"/>
      <c r="J70" s="27"/>
    </row>
    <row r="71" spans="1:12" x14ac:dyDescent="0.25">
      <c r="A71" s="66"/>
      <c r="B71" s="62"/>
      <c r="C71" s="62"/>
      <c r="D71" s="62"/>
      <c r="E71" s="84"/>
      <c r="F71" s="67"/>
      <c r="G71" s="68"/>
      <c r="H71" s="75"/>
      <c r="I71" s="27"/>
      <c r="J71" s="27"/>
    </row>
    <row r="72" spans="1:12" ht="12.95" customHeight="1" x14ac:dyDescent="0.25">
      <c r="A72" s="205" t="s">
        <v>45</v>
      </c>
      <c r="B72" s="206"/>
      <c r="C72" s="206"/>
      <c r="D72" s="206"/>
      <c r="E72" s="207"/>
      <c r="F72" s="85">
        <f>SUM(I72:L72)/12*7</f>
        <v>79241.75</v>
      </c>
      <c r="G72" s="68">
        <f>SUM(I72:L72)/12*5</f>
        <v>56601.25</v>
      </c>
      <c r="H72" s="69"/>
      <c r="I72" s="86">
        <f>IF(F16&lt;=149,G42,"0")</f>
        <v>135843</v>
      </c>
      <c r="J72" s="86" t="str">
        <f>IF(AND(F16&gt;=150,F16&lt;=299),G43,"0")</f>
        <v>0</v>
      </c>
      <c r="K72" s="1" t="str">
        <f>IF(AND(F16&gt;=300,F16&lt;=449),G44,"0")</f>
        <v>0</v>
      </c>
      <c r="L72" s="1" t="str">
        <f>IF(AND(F16&gt;=450),G45,"0")</f>
        <v>0</v>
      </c>
    </row>
    <row r="73" spans="1:12" x14ac:dyDescent="0.25">
      <c r="A73" s="66" t="s">
        <v>46</v>
      </c>
      <c r="B73" s="62"/>
      <c r="C73" s="62"/>
      <c r="D73" s="62"/>
      <c r="E73" s="87"/>
      <c r="F73" s="88">
        <f>(((IF(F15&gt;0,G48,0)+IF(F15&gt;1,G49,0)+IF(F15&gt;2,G50*(F15-2))))/12*7)+IF(I22&gt;1,((F15-12)*(G51/12*7)))</f>
        <v>0</v>
      </c>
      <c r="G73" s="68">
        <f>(((IF(F15&gt;0,G48,0)+IF(F15&gt;1,G49,0)+IF(F15&gt;2,G50*(F15-2))))/12*5)+IF(I22&gt;1,((F15-12)*(G51/12*5)))</f>
        <v>0</v>
      </c>
      <c r="H73" s="89"/>
      <c r="I73" s="27"/>
      <c r="J73" s="27"/>
    </row>
    <row r="74" spans="1:12" x14ac:dyDescent="0.25">
      <c r="A74" s="70" t="s">
        <v>47</v>
      </c>
      <c r="B74" s="71"/>
      <c r="C74" s="71"/>
      <c r="D74" s="71"/>
      <c r="E74" s="83"/>
      <c r="F74" s="72">
        <f>SUM(F72:F73)</f>
        <v>79241.75</v>
      </c>
      <c r="G74" s="73">
        <f>SUM(G72:G73)</f>
        <v>56601.25</v>
      </c>
      <c r="H74" s="90">
        <f>SUM(H71:H73)</f>
        <v>0</v>
      </c>
      <c r="I74" s="27"/>
      <c r="J74" s="27"/>
    </row>
    <row r="75" spans="1:12" x14ac:dyDescent="0.25">
      <c r="A75" s="91"/>
      <c r="B75" s="92"/>
      <c r="C75" s="92"/>
      <c r="D75" s="92"/>
      <c r="E75" s="93"/>
      <c r="F75" s="93"/>
      <c r="G75" s="93"/>
      <c r="H75" s="94"/>
      <c r="I75" s="27"/>
      <c r="J75" s="27"/>
    </row>
    <row r="76" spans="1:12" ht="16.5" thickBot="1" x14ac:dyDescent="0.3">
      <c r="A76" s="118" t="s">
        <v>72</v>
      </c>
      <c r="B76" s="62"/>
      <c r="C76" s="62"/>
      <c r="D76" s="62"/>
      <c r="E76" s="62"/>
      <c r="F76" s="62"/>
      <c r="G76" s="96">
        <f>F63+F65+F70+F74+G63+G65+G70+G74</f>
        <v>135843</v>
      </c>
      <c r="H76" s="97"/>
      <c r="I76" s="27"/>
      <c r="J76" s="27"/>
    </row>
    <row r="77" spans="1:12" ht="16.5" thickBot="1" x14ac:dyDescent="0.3">
      <c r="A77" s="118" t="s">
        <v>73</v>
      </c>
      <c r="B77" s="62"/>
      <c r="C77" s="62"/>
      <c r="D77" s="62"/>
      <c r="E77" s="62"/>
      <c r="F77" s="62"/>
      <c r="G77" s="62"/>
      <c r="H77" s="98">
        <f>H63+H65+H70+H74</f>
        <v>0</v>
      </c>
      <c r="I77" s="27"/>
      <c r="J77" s="27"/>
    </row>
    <row r="78" spans="1:12" ht="16.5" thickBot="1" x14ac:dyDescent="0.3">
      <c r="A78" s="118" t="s">
        <v>74</v>
      </c>
      <c r="B78" s="62"/>
      <c r="C78" s="62"/>
      <c r="D78" s="62"/>
      <c r="E78" s="62"/>
      <c r="F78" s="62"/>
      <c r="G78" s="62"/>
      <c r="H78" s="99">
        <f>G76+H77</f>
        <v>135843</v>
      </c>
      <c r="I78" s="27"/>
      <c r="J78" s="27"/>
    </row>
    <row r="79" spans="1:12" ht="16.5" thickTop="1" x14ac:dyDescent="0.25">
      <c r="A79" s="100"/>
      <c r="B79" s="101"/>
      <c r="C79" s="101"/>
      <c r="D79" s="101"/>
      <c r="E79" s="101"/>
      <c r="F79" s="101"/>
      <c r="G79" s="101"/>
      <c r="H79" s="102"/>
      <c r="I79" s="27"/>
      <c r="J79" s="27"/>
    </row>
    <row r="80" spans="1:12" x14ac:dyDescent="0.25">
      <c r="A80" s="103"/>
      <c r="B80" s="27"/>
      <c r="C80" s="27"/>
      <c r="D80" s="27"/>
      <c r="E80" s="27"/>
      <c r="F80" s="104"/>
      <c r="G80" s="208" t="str">
        <f>G1</f>
        <v>Finanslov (FL) 2025</v>
      </c>
      <c r="H80" s="208"/>
      <c r="I80" s="208"/>
      <c r="J80" s="208"/>
    </row>
    <row r="81" spans="1:10" x14ac:dyDescent="0.25">
      <c r="A81" s="103"/>
      <c r="B81" s="27"/>
      <c r="C81" s="27"/>
      <c r="D81" s="27"/>
      <c r="E81" s="27"/>
      <c r="F81" s="104"/>
      <c r="G81" s="10"/>
      <c r="H81" s="10"/>
      <c r="I81" s="10"/>
      <c r="J81" s="10"/>
    </row>
    <row r="82" spans="1:10" x14ac:dyDescent="0.25">
      <c r="A82" s="103"/>
      <c r="B82" s="27"/>
      <c r="C82" s="27"/>
      <c r="D82" s="27"/>
      <c r="E82" s="27"/>
      <c r="F82" s="104"/>
      <c r="G82" s="10"/>
      <c r="H82" s="10"/>
      <c r="I82" s="10"/>
      <c r="J82" s="10"/>
    </row>
    <row r="83" spans="1:10" ht="15.75" customHeight="1" x14ac:dyDescent="0.25">
      <c r="A83" s="91"/>
      <c r="B83" s="176" t="s">
        <v>75</v>
      </c>
      <c r="C83" s="176"/>
      <c r="D83" s="176"/>
      <c r="E83" s="176"/>
      <c r="F83" s="176"/>
      <c r="G83" s="210" t="s">
        <v>76</v>
      </c>
      <c r="H83" s="105"/>
      <c r="I83" s="106"/>
      <c r="J83" s="27"/>
    </row>
    <row r="84" spans="1:10" x14ac:dyDescent="0.25">
      <c r="A84" s="95"/>
      <c r="B84" s="209"/>
      <c r="C84" s="209"/>
      <c r="D84" s="209"/>
      <c r="E84" s="209"/>
      <c r="F84" s="209"/>
      <c r="G84" s="211"/>
      <c r="H84" s="84"/>
      <c r="I84" s="108"/>
      <c r="J84" s="27"/>
    </row>
    <row r="85" spans="1:10" ht="60.75" customHeight="1" x14ac:dyDescent="0.25">
      <c r="A85" s="95"/>
      <c r="B85" s="212" t="s">
        <v>77</v>
      </c>
      <c r="C85" s="213"/>
      <c r="D85" s="213"/>
      <c r="E85" s="213"/>
      <c r="F85" s="213"/>
      <c r="G85" s="211"/>
      <c r="H85" s="84"/>
      <c r="I85" s="108"/>
      <c r="J85" s="27"/>
    </row>
    <row r="86" spans="1:10" x14ac:dyDescent="0.25">
      <c r="A86" s="95"/>
      <c r="B86" s="62"/>
      <c r="C86" s="62"/>
      <c r="D86" s="62"/>
      <c r="E86" s="62"/>
      <c r="F86" s="84"/>
      <c r="G86" s="107"/>
      <c r="H86" s="84"/>
      <c r="I86" s="108"/>
      <c r="J86" s="27"/>
    </row>
    <row r="87" spans="1:10" x14ac:dyDescent="0.25">
      <c r="A87" s="66"/>
      <c r="B87" s="62" t="s">
        <v>48</v>
      </c>
      <c r="C87" s="62"/>
      <c r="D87" s="62"/>
      <c r="E87" s="62"/>
      <c r="F87" s="84"/>
      <c r="G87" s="109">
        <f>IF(F16&lt;=220,G16*F30*(5/12),0)</f>
        <v>0</v>
      </c>
      <c r="H87" s="84"/>
      <c r="I87" s="110"/>
      <c r="J87" s="27"/>
    </row>
    <row r="88" spans="1:10" x14ac:dyDescent="0.25">
      <c r="A88" s="66"/>
      <c r="B88" s="62" t="s">
        <v>49</v>
      </c>
      <c r="C88" s="62"/>
      <c r="D88" s="62"/>
      <c r="E88" s="62"/>
      <c r="F88" s="84"/>
      <c r="G88" s="109">
        <f>IF(F16&gt;220,G16*F31*(5/12),0)</f>
        <v>0</v>
      </c>
      <c r="H88" s="84"/>
      <c r="I88" s="110"/>
      <c r="J88" s="27"/>
    </row>
    <row r="89" spans="1:10" x14ac:dyDescent="0.25">
      <c r="A89" s="66"/>
      <c r="B89" s="62" t="s">
        <v>20</v>
      </c>
      <c r="C89" s="62"/>
      <c r="D89" s="62"/>
      <c r="E89" s="62"/>
      <c r="F89" s="84"/>
      <c r="G89" s="109">
        <f>G10*F32*(5/12)</f>
        <v>0</v>
      </c>
      <c r="H89" s="84"/>
      <c r="I89" s="110"/>
      <c r="J89" s="27"/>
    </row>
    <row r="90" spans="1:10" x14ac:dyDescent="0.25">
      <c r="A90" s="66"/>
      <c r="B90" s="62" t="s">
        <v>21</v>
      </c>
      <c r="C90" s="62"/>
      <c r="D90" s="62"/>
      <c r="E90" s="62"/>
      <c r="F90" s="84"/>
      <c r="G90" s="109">
        <f>G11*F33*(5/12)</f>
        <v>0</v>
      </c>
      <c r="H90" s="84"/>
      <c r="I90" s="110"/>
      <c r="J90" s="27"/>
    </row>
    <row r="91" spans="1:10" x14ac:dyDescent="0.25">
      <c r="A91" s="66"/>
      <c r="B91" s="62" t="s">
        <v>22</v>
      </c>
      <c r="C91" s="62"/>
      <c r="D91" s="62"/>
      <c r="E91" s="62"/>
      <c r="F91" s="84"/>
      <c r="G91" s="109">
        <f>(D12*F34/12*7+((E12/24*5)+(F12/24*5))*F34)-(D12*F34)</f>
        <v>0</v>
      </c>
      <c r="H91" s="84"/>
      <c r="I91" s="110"/>
      <c r="J91" s="41"/>
    </row>
    <row r="92" spans="1:10" x14ac:dyDescent="0.25">
      <c r="A92" s="66"/>
      <c r="B92" s="62" t="s">
        <v>41</v>
      </c>
      <c r="C92" s="62"/>
      <c r="D92" s="62"/>
      <c r="E92" s="62"/>
      <c r="F92" s="84"/>
      <c r="G92" s="109">
        <f>IF(OR(I18=3,I18=2),0,SUM(G87:G91)*0.02)</f>
        <v>0</v>
      </c>
      <c r="H92" s="84"/>
      <c r="I92" s="110"/>
      <c r="J92" s="27"/>
    </row>
    <row r="93" spans="1:10" x14ac:dyDescent="0.25">
      <c r="A93" s="66"/>
      <c r="B93" s="62" t="s">
        <v>42</v>
      </c>
      <c r="C93" s="62"/>
      <c r="D93" s="62"/>
      <c r="E93" s="62"/>
      <c r="F93" s="84"/>
      <c r="G93" s="109">
        <f>G9*F35*(5/12)</f>
        <v>0</v>
      </c>
      <c r="H93" s="84"/>
      <c r="I93" s="110"/>
      <c r="J93" s="27"/>
    </row>
    <row r="94" spans="1:10" x14ac:dyDescent="0.25">
      <c r="A94" s="66"/>
      <c r="B94" s="62" t="s">
        <v>50</v>
      </c>
      <c r="C94" s="62"/>
      <c r="D94" s="62"/>
      <c r="E94" s="62"/>
      <c r="F94" s="62"/>
      <c r="G94" s="109">
        <f>G13*F37*(5/12)</f>
        <v>0</v>
      </c>
      <c r="H94" s="84"/>
      <c r="I94" s="110"/>
      <c r="J94" s="27"/>
    </row>
    <row r="95" spans="1:10" x14ac:dyDescent="0.25">
      <c r="A95" s="66"/>
      <c r="B95" s="62" t="s">
        <v>51</v>
      </c>
      <c r="C95" s="62"/>
      <c r="D95" s="62"/>
      <c r="E95" s="62"/>
      <c r="F95" s="62"/>
      <c r="G95" s="109">
        <f>(D14*F38/12*7+((E14/24*5)+(F14/24*5))*F38)-(D14*F38)</f>
        <v>0</v>
      </c>
      <c r="H95" s="84"/>
      <c r="I95" s="110"/>
      <c r="J95" s="27"/>
    </row>
    <row r="96" spans="1:10" x14ac:dyDescent="0.25">
      <c r="A96" s="66"/>
      <c r="B96" s="62"/>
      <c r="C96" s="62"/>
      <c r="D96" s="62"/>
      <c r="E96" s="62"/>
      <c r="F96" s="62"/>
      <c r="G96" s="109"/>
      <c r="H96" s="84"/>
      <c r="I96" s="110"/>
      <c r="J96" s="27"/>
    </row>
    <row r="97" spans="1:10" x14ac:dyDescent="0.25">
      <c r="A97" s="66"/>
      <c r="B97" s="62"/>
      <c r="C97" s="62"/>
      <c r="D97" s="62"/>
      <c r="E97" s="62"/>
      <c r="F97" s="62"/>
      <c r="G97" s="84"/>
      <c r="H97" s="84"/>
      <c r="I97" s="110"/>
      <c r="J97" s="27"/>
    </row>
    <row r="98" spans="1:10" ht="16.5" thickBot="1" x14ac:dyDescent="0.3">
      <c r="A98" s="66"/>
      <c r="B98" s="111" t="s">
        <v>78</v>
      </c>
      <c r="C98" s="62"/>
      <c r="D98" s="62"/>
      <c r="E98" s="62"/>
      <c r="F98" s="62"/>
      <c r="G98" s="84"/>
      <c r="H98" s="84"/>
      <c r="I98" s="112">
        <f>SUM(G87:G96)</f>
        <v>0</v>
      </c>
      <c r="J98" s="27"/>
    </row>
    <row r="99" spans="1:10" ht="16.5" thickTop="1" x14ac:dyDescent="0.25">
      <c r="A99" s="100"/>
      <c r="B99" s="113"/>
      <c r="C99" s="113"/>
      <c r="D99" s="113"/>
      <c r="E99" s="113"/>
      <c r="F99" s="114"/>
      <c r="G99" s="114"/>
      <c r="H99" s="114"/>
      <c r="I99" s="115"/>
      <c r="J99" s="27"/>
    </row>
    <row r="100" spans="1:10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25">
      <c r="A101" s="116" t="s">
        <v>52</v>
      </c>
      <c r="B101" s="117"/>
      <c r="C101" s="117"/>
      <c r="D101" s="117"/>
      <c r="E101" s="117"/>
      <c r="F101" s="117"/>
      <c r="G101" s="117"/>
      <c r="H101" s="117"/>
      <c r="I101" s="117"/>
      <c r="J101" s="27"/>
    </row>
    <row r="102" spans="1:10" x14ac:dyDescent="0.25">
      <c r="A102" s="116"/>
      <c r="B102" s="117"/>
      <c r="C102" s="117"/>
      <c r="D102" s="117"/>
      <c r="E102" s="117"/>
      <c r="F102" s="117"/>
      <c r="G102" s="117"/>
      <c r="H102" s="117"/>
      <c r="I102" s="117"/>
      <c r="J102" s="27"/>
    </row>
    <row r="103" spans="1:10" ht="15.75" customHeight="1" x14ac:dyDescent="0.25">
      <c r="A103" s="214" t="s">
        <v>54</v>
      </c>
      <c r="B103" s="214"/>
      <c r="C103" s="214"/>
      <c r="D103" s="214"/>
      <c r="E103" s="214"/>
      <c r="F103" s="214"/>
      <c r="G103" s="214"/>
      <c r="H103" s="214"/>
      <c r="I103" s="214"/>
      <c r="J103" s="27"/>
    </row>
    <row r="104" spans="1:10" x14ac:dyDescent="0.25">
      <c r="A104" s="214"/>
      <c r="B104" s="214"/>
      <c r="C104" s="214"/>
      <c r="D104" s="214"/>
      <c r="E104" s="214"/>
      <c r="F104" s="214"/>
      <c r="G104" s="214"/>
      <c r="H104" s="214"/>
      <c r="I104" s="214"/>
      <c r="J104" s="27"/>
    </row>
    <row r="105" spans="1:10" x14ac:dyDescent="0.25">
      <c r="A105" s="214"/>
      <c r="B105" s="214"/>
      <c r="C105" s="214"/>
      <c r="D105" s="214"/>
      <c r="E105" s="214"/>
      <c r="F105" s="214"/>
      <c r="G105" s="214"/>
      <c r="H105" s="214"/>
      <c r="I105" s="214"/>
      <c r="J105" s="27"/>
    </row>
    <row r="106" spans="1:10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27"/>
    </row>
    <row r="107" spans="1:10" x14ac:dyDescent="0.25">
      <c r="A107" s="186" t="s">
        <v>53</v>
      </c>
      <c r="B107" s="186"/>
      <c r="C107" s="186"/>
      <c r="D107" s="186"/>
      <c r="E107" s="186"/>
      <c r="F107" s="186"/>
      <c r="G107" s="186"/>
      <c r="H107" s="186"/>
      <c r="I107" s="186"/>
      <c r="J107" s="27"/>
    </row>
    <row r="108" spans="1:10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27"/>
    </row>
  </sheetData>
  <mergeCells count="57">
    <mergeCell ref="A107:I108"/>
    <mergeCell ref="A53:E55"/>
    <mergeCell ref="F53:G55"/>
    <mergeCell ref="H53:H55"/>
    <mergeCell ref="A72:E72"/>
    <mergeCell ref="G80:J80"/>
    <mergeCell ref="B83:F84"/>
    <mergeCell ref="G83:G85"/>
    <mergeCell ref="B85:F85"/>
    <mergeCell ref="A103:I105"/>
    <mergeCell ref="K41:K44"/>
    <mergeCell ref="L41:L44"/>
    <mergeCell ref="A48:E48"/>
    <mergeCell ref="A49:E49"/>
    <mergeCell ref="A50:E50"/>
    <mergeCell ref="A51:E51"/>
    <mergeCell ref="A35:E35"/>
    <mergeCell ref="A36:E36"/>
    <mergeCell ref="A37:E37"/>
    <mergeCell ref="A38:E38"/>
    <mergeCell ref="A41:C41"/>
    <mergeCell ref="D41:E41"/>
    <mergeCell ref="A34:E34"/>
    <mergeCell ref="A22:H22"/>
    <mergeCell ref="I22:J22"/>
    <mergeCell ref="A23:J23"/>
    <mergeCell ref="A24:G24"/>
    <mergeCell ref="A25:G27"/>
    <mergeCell ref="A28:E28"/>
    <mergeCell ref="A29:E29"/>
    <mergeCell ref="A30:E30"/>
    <mergeCell ref="A31:E31"/>
    <mergeCell ref="A32:E32"/>
    <mergeCell ref="A33:E33"/>
    <mergeCell ref="A21:J21"/>
    <mergeCell ref="A11:C11"/>
    <mergeCell ref="A12:C12"/>
    <mergeCell ref="A13:C13"/>
    <mergeCell ref="A14:C14"/>
    <mergeCell ref="A15:C15"/>
    <mergeCell ref="A16:C16"/>
    <mergeCell ref="A17:J17"/>
    <mergeCell ref="A18:H18"/>
    <mergeCell ref="I18:J18"/>
    <mergeCell ref="A19:J19"/>
    <mergeCell ref="A20:J20"/>
    <mergeCell ref="A10:C10"/>
    <mergeCell ref="A1:F1"/>
    <mergeCell ref="G1:J1"/>
    <mergeCell ref="A2:J2"/>
    <mergeCell ref="A3:J3"/>
    <mergeCell ref="A4:J4"/>
    <mergeCell ref="A5:J5"/>
    <mergeCell ref="A6:J6"/>
    <mergeCell ref="A7:J7"/>
    <mergeCell ref="A8:C8"/>
    <mergeCell ref="A9:C9"/>
  </mergeCells>
  <dataValidations count="2">
    <dataValidation type="list" allowBlank="1" showInputMessage="1" showErrorMessage="1" sqref="I18:J18" xr:uid="{BCD788C3-661A-43F2-A96A-FE6821ABC6A0}">
      <formula1>$L$18:$L$22</formula1>
    </dataValidation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2:J22" xr:uid="{1EA7A59F-464C-4919-A4F0-127D4B9475E0}">
      <formula1>$K$23:$K$24</formula1>
    </dataValidation>
  </dataValidations>
  <pageMargins left="0.25" right="0.25" top="0.75" bottom="0.75" header="0.3" footer="0.3"/>
  <pageSetup paperSize="9" scale="70" fitToHeight="3" orientation="portrait" r:id="rId1"/>
  <headerFooter>
    <oddFooter>&amp;LLilleskolernes Sammenslutning
Nannasgade 28, 2200 Kbh. N&amp;RForslag til finanslov 2021
Udgave 1.0, 31. august 2020</oddFooter>
  </headerFooter>
  <rowBreaks count="1" manualBreakCount="1">
    <brk id="51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615A-C17D-46D1-BAAD-A5E6C5CCD000}">
  <dimension ref="A1:L108"/>
  <sheetViews>
    <sheetView zoomScaleNormal="100" workbookViewId="0">
      <selection activeCell="B86" sqref="B86"/>
    </sheetView>
  </sheetViews>
  <sheetFormatPr defaultColWidth="10.625" defaultRowHeight="15.75" x14ac:dyDescent="0.25"/>
  <cols>
    <col min="3" max="3" width="12.375" customWidth="1"/>
    <col min="6" max="6" width="17.625" customWidth="1"/>
    <col min="7" max="7" width="13.625" customWidth="1"/>
    <col min="8" max="8" width="15.125" customWidth="1"/>
    <col min="9" max="9" width="12.875" customWidth="1"/>
    <col min="10" max="10" width="12.25" customWidth="1"/>
  </cols>
  <sheetData>
    <row r="1" spans="1:10" ht="39.75" customHeight="1" x14ac:dyDescent="0.25">
      <c r="A1" s="131" t="s">
        <v>79</v>
      </c>
      <c r="B1" s="131"/>
      <c r="C1" s="131"/>
      <c r="D1" s="131"/>
      <c r="E1" s="131"/>
      <c r="F1" s="131"/>
      <c r="G1" s="132" t="s">
        <v>80</v>
      </c>
      <c r="H1" s="132"/>
      <c r="I1" s="132"/>
      <c r="J1" s="132"/>
    </row>
    <row r="2" spans="1:10" ht="32.25" customHeight="1" x14ac:dyDescent="0.25">
      <c r="A2" s="133" t="s">
        <v>81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7.100000000000001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7.100000000000001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7.100000000000001" customHeight="1" x14ac:dyDescent="0.25">
      <c r="A5" s="135" t="s">
        <v>82</v>
      </c>
      <c r="B5" s="135"/>
      <c r="C5" s="135"/>
      <c r="D5" s="135"/>
      <c r="E5" s="135"/>
      <c r="F5" s="135"/>
      <c r="G5" s="135"/>
      <c r="H5" s="135"/>
      <c r="I5" s="135"/>
      <c r="J5" s="135"/>
    </row>
    <row r="6" spans="1:10" x14ac:dyDescent="0.25">
      <c r="A6" s="136" t="s">
        <v>0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x14ac:dyDescent="0.25">
      <c r="A7" s="139" t="s">
        <v>1</v>
      </c>
      <c r="B7" s="140"/>
      <c r="C7" s="140"/>
      <c r="D7" s="140"/>
      <c r="E7" s="140"/>
      <c r="F7" s="140"/>
      <c r="G7" s="140"/>
      <c r="H7" s="140"/>
      <c r="I7" s="140"/>
      <c r="J7" s="141"/>
    </row>
    <row r="8" spans="1:10" ht="47.25" x14ac:dyDescent="0.25">
      <c r="A8" s="142"/>
      <c r="B8" s="142"/>
      <c r="C8" s="142"/>
      <c r="D8" s="11" t="s">
        <v>83</v>
      </c>
      <c r="E8" s="11" t="s">
        <v>84</v>
      </c>
      <c r="F8" s="11" t="s">
        <v>56</v>
      </c>
      <c r="G8" s="11" t="s">
        <v>85</v>
      </c>
      <c r="H8" s="11" t="s">
        <v>86</v>
      </c>
      <c r="I8" s="11" t="s">
        <v>87</v>
      </c>
      <c r="J8" s="11" t="s">
        <v>57</v>
      </c>
    </row>
    <row r="9" spans="1:10" x14ac:dyDescent="0.25">
      <c r="A9" s="130" t="s">
        <v>2</v>
      </c>
      <c r="B9" s="130"/>
      <c r="C9" s="130"/>
      <c r="D9" s="12">
        <v>0</v>
      </c>
      <c r="E9" s="13"/>
      <c r="F9" s="14">
        <v>0</v>
      </c>
      <c r="G9" s="15">
        <f>F9-D9</f>
        <v>0</v>
      </c>
      <c r="H9" s="16"/>
      <c r="I9" s="17">
        <v>0</v>
      </c>
      <c r="J9" s="16">
        <f t="shared" ref="J9:J14" si="0">I9-F9</f>
        <v>0</v>
      </c>
    </row>
    <row r="10" spans="1:10" x14ac:dyDescent="0.25">
      <c r="A10" s="130" t="s">
        <v>3</v>
      </c>
      <c r="B10" s="130"/>
      <c r="C10" s="130"/>
      <c r="D10" s="12">
        <v>0</v>
      </c>
      <c r="E10" s="13"/>
      <c r="F10" s="14">
        <v>0</v>
      </c>
      <c r="G10" s="15">
        <f>F10-D10</f>
        <v>0</v>
      </c>
      <c r="H10" s="16"/>
      <c r="I10" s="17">
        <v>0</v>
      </c>
      <c r="J10" s="16">
        <f t="shared" si="0"/>
        <v>0</v>
      </c>
    </row>
    <row r="11" spans="1:10" x14ac:dyDescent="0.25">
      <c r="A11" s="130" t="s">
        <v>4</v>
      </c>
      <c r="B11" s="130"/>
      <c r="C11" s="130"/>
      <c r="D11" s="12">
        <v>0</v>
      </c>
      <c r="E11" s="18"/>
      <c r="F11" s="14">
        <v>0</v>
      </c>
      <c r="G11" s="15">
        <f t="shared" ref="G11:G16" si="1">F11-D11</f>
        <v>0</v>
      </c>
      <c r="H11" s="16"/>
      <c r="I11" s="17">
        <v>0</v>
      </c>
      <c r="J11" s="16">
        <f t="shared" si="0"/>
        <v>0</v>
      </c>
    </row>
    <row r="12" spans="1:10" x14ac:dyDescent="0.25">
      <c r="A12" s="130" t="s">
        <v>5</v>
      </c>
      <c r="B12" s="130"/>
      <c r="C12" s="130"/>
      <c r="D12" s="12">
        <v>0</v>
      </c>
      <c r="E12" s="12">
        <v>0</v>
      </c>
      <c r="F12" s="14">
        <v>0</v>
      </c>
      <c r="G12" s="15">
        <f t="shared" si="1"/>
        <v>0</v>
      </c>
      <c r="H12" s="19">
        <v>0</v>
      </c>
      <c r="I12" s="17">
        <v>0</v>
      </c>
      <c r="J12" s="16">
        <f t="shared" si="0"/>
        <v>0</v>
      </c>
    </row>
    <row r="13" spans="1:10" x14ac:dyDescent="0.25">
      <c r="A13" s="130" t="s">
        <v>6</v>
      </c>
      <c r="B13" s="130"/>
      <c r="C13" s="130"/>
      <c r="D13" s="12">
        <v>0</v>
      </c>
      <c r="E13" s="18"/>
      <c r="F13" s="14">
        <v>0</v>
      </c>
      <c r="G13" s="15">
        <f t="shared" si="1"/>
        <v>0</v>
      </c>
      <c r="H13" s="16"/>
      <c r="I13" s="17">
        <v>0</v>
      </c>
      <c r="J13" s="16">
        <f t="shared" si="0"/>
        <v>0</v>
      </c>
    </row>
    <row r="14" spans="1:10" x14ac:dyDescent="0.25">
      <c r="A14" s="130" t="s">
        <v>7</v>
      </c>
      <c r="B14" s="130"/>
      <c r="C14" s="130"/>
      <c r="D14" s="12">
        <v>0</v>
      </c>
      <c r="E14" s="12">
        <v>0</v>
      </c>
      <c r="F14" s="14">
        <v>0</v>
      </c>
      <c r="G14" s="15">
        <f t="shared" si="1"/>
        <v>0</v>
      </c>
      <c r="H14" s="19">
        <v>0</v>
      </c>
      <c r="I14" s="17">
        <v>0</v>
      </c>
      <c r="J14" s="16">
        <f t="shared" si="0"/>
        <v>0</v>
      </c>
    </row>
    <row r="15" spans="1:10" x14ac:dyDescent="0.25">
      <c r="A15" s="130" t="s">
        <v>8</v>
      </c>
      <c r="B15" s="130"/>
      <c r="C15" s="130"/>
      <c r="D15" s="12">
        <v>0</v>
      </c>
      <c r="E15" s="18"/>
      <c r="F15" s="14">
        <v>0</v>
      </c>
      <c r="G15" s="15">
        <f t="shared" si="1"/>
        <v>0</v>
      </c>
      <c r="H15" s="16"/>
      <c r="I15" s="20"/>
      <c r="J15" s="16"/>
    </row>
    <row r="16" spans="1:10" x14ac:dyDescent="0.25">
      <c r="A16" s="146" t="s">
        <v>9</v>
      </c>
      <c r="B16" s="146"/>
      <c r="C16" s="146"/>
      <c r="D16" s="21">
        <f>SUM(D10:D12)</f>
        <v>0</v>
      </c>
      <c r="E16" s="22"/>
      <c r="F16" s="23">
        <f>SUM(F10:F12)</f>
        <v>0</v>
      </c>
      <c r="G16" s="24">
        <f t="shared" si="1"/>
        <v>0</v>
      </c>
      <c r="H16" s="25"/>
      <c r="I16" s="26">
        <f>SUM(I10:I12)</f>
        <v>0</v>
      </c>
      <c r="J16" s="25">
        <f>I16-F16</f>
        <v>0</v>
      </c>
    </row>
    <row r="17" spans="1:12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2" x14ac:dyDescent="0.25">
      <c r="A18" s="148" t="s">
        <v>10</v>
      </c>
      <c r="B18" s="149"/>
      <c r="C18" s="149"/>
      <c r="D18" s="149"/>
      <c r="E18" s="149"/>
      <c r="F18" s="149"/>
      <c r="G18" s="149"/>
      <c r="H18" s="150"/>
      <c r="I18" s="151"/>
      <c r="J18" s="151"/>
      <c r="L18" s="1">
        <v>2</v>
      </c>
    </row>
    <row r="19" spans="1:12" x14ac:dyDescent="0.2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L19" s="1">
        <v>3</v>
      </c>
    </row>
    <row r="20" spans="1:12" x14ac:dyDescent="0.25">
      <c r="A20" s="148" t="s">
        <v>11</v>
      </c>
      <c r="B20" s="153"/>
      <c r="C20" s="153"/>
      <c r="D20" s="153"/>
      <c r="E20" s="153"/>
      <c r="F20" s="153"/>
      <c r="G20" s="153"/>
      <c r="H20" s="153"/>
      <c r="I20" s="153"/>
      <c r="J20" s="154"/>
      <c r="L20" s="1">
        <v>4</v>
      </c>
    </row>
    <row r="21" spans="1:12" x14ac:dyDescent="0.25">
      <c r="A21" s="143" t="s">
        <v>12</v>
      </c>
      <c r="B21" s="144"/>
      <c r="C21" s="144"/>
      <c r="D21" s="144"/>
      <c r="E21" s="144"/>
      <c r="F21" s="144"/>
      <c r="G21" s="144"/>
      <c r="H21" s="144"/>
      <c r="I21" s="144"/>
      <c r="J21" s="145"/>
      <c r="L21" s="1">
        <v>5</v>
      </c>
    </row>
    <row r="22" spans="1:12" x14ac:dyDescent="0.25">
      <c r="A22" s="157" t="s">
        <v>13</v>
      </c>
      <c r="B22" s="158"/>
      <c r="C22" s="158"/>
      <c r="D22" s="158"/>
      <c r="E22" s="158"/>
      <c r="F22" s="158"/>
      <c r="G22" s="158"/>
      <c r="H22" s="159"/>
      <c r="I22" s="160"/>
      <c r="J22" s="161"/>
      <c r="L22" s="1">
        <v>6</v>
      </c>
    </row>
    <row r="23" spans="1:12" x14ac:dyDescent="0.2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L23" s="2"/>
    </row>
    <row r="24" spans="1:12" x14ac:dyDescent="0.25">
      <c r="A24" s="163" t="s">
        <v>14</v>
      </c>
      <c r="B24" s="164"/>
      <c r="C24" s="164"/>
      <c r="D24" s="164"/>
      <c r="E24" s="164"/>
      <c r="F24" s="164"/>
      <c r="G24" s="165"/>
      <c r="H24" s="27"/>
      <c r="I24" s="28"/>
      <c r="J24" s="29"/>
      <c r="K24" s="1" t="s">
        <v>15</v>
      </c>
    </row>
    <row r="25" spans="1:12" ht="15.95" customHeight="1" x14ac:dyDescent="0.25">
      <c r="A25" s="166" t="s">
        <v>88</v>
      </c>
      <c r="B25" s="167"/>
      <c r="C25" s="167"/>
      <c r="D25" s="167"/>
      <c r="E25" s="167"/>
      <c r="F25" s="167"/>
      <c r="G25" s="168"/>
      <c r="H25" s="27"/>
      <c r="I25" s="28"/>
      <c r="J25" s="29"/>
    </row>
    <row r="26" spans="1:12" ht="2.1" customHeight="1" x14ac:dyDescent="0.25">
      <c r="A26" s="169"/>
      <c r="B26" s="170"/>
      <c r="C26" s="170"/>
      <c r="D26" s="170"/>
      <c r="E26" s="170"/>
      <c r="F26" s="170"/>
      <c r="G26" s="171"/>
      <c r="H26" s="27"/>
      <c r="I26" s="28"/>
      <c r="J26" s="29"/>
    </row>
    <row r="27" spans="1:12" ht="6" customHeight="1" x14ac:dyDescent="0.25">
      <c r="A27" s="172"/>
      <c r="B27" s="173"/>
      <c r="C27" s="173"/>
      <c r="D27" s="173"/>
      <c r="E27" s="173"/>
      <c r="F27" s="173"/>
      <c r="G27" s="174"/>
      <c r="H27" s="27"/>
      <c r="I27" s="28"/>
      <c r="J27" s="29"/>
    </row>
    <row r="28" spans="1:12" x14ac:dyDescent="0.25">
      <c r="A28" s="175" t="s">
        <v>16</v>
      </c>
      <c r="B28" s="176"/>
      <c r="C28" s="176"/>
      <c r="D28" s="176"/>
      <c r="E28" s="176"/>
      <c r="F28" s="30" t="s">
        <v>89</v>
      </c>
      <c r="G28" s="31" t="s">
        <v>58</v>
      </c>
      <c r="H28" s="32"/>
      <c r="I28" s="33"/>
      <c r="J28" s="27"/>
    </row>
    <row r="29" spans="1:12" x14ac:dyDescent="0.25">
      <c r="A29" s="155" t="s">
        <v>17</v>
      </c>
      <c r="B29" s="156"/>
      <c r="C29" s="156"/>
      <c r="D29" s="156"/>
      <c r="E29" s="156"/>
      <c r="F29" s="123">
        <v>10000</v>
      </c>
      <c r="G29" s="119">
        <v>10000</v>
      </c>
      <c r="H29" s="34"/>
      <c r="I29" s="35"/>
      <c r="J29" s="35"/>
    </row>
    <row r="30" spans="1:12" x14ac:dyDescent="0.25">
      <c r="A30" s="155" t="s">
        <v>18</v>
      </c>
      <c r="B30" s="156"/>
      <c r="C30" s="156"/>
      <c r="D30" s="156"/>
      <c r="E30" s="156"/>
      <c r="F30" s="123">
        <v>7392</v>
      </c>
      <c r="G30" s="119">
        <v>7979</v>
      </c>
      <c r="H30" s="34"/>
      <c r="I30" s="35"/>
      <c r="J30" s="36"/>
    </row>
    <row r="31" spans="1:12" x14ac:dyDescent="0.25">
      <c r="A31" s="155" t="s">
        <v>19</v>
      </c>
      <c r="B31" s="156"/>
      <c r="C31" s="156"/>
      <c r="D31" s="156"/>
      <c r="E31" s="156"/>
      <c r="F31" s="123">
        <v>2957</v>
      </c>
      <c r="G31" s="119">
        <v>3192</v>
      </c>
      <c r="H31" s="37"/>
      <c r="I31" s="38"/>
      <c r="J31" s="27"/>
    </row>
    <row r="32" spans="1:12" x14ac:dyDescent="0.25">
      <c r="A32" s="155" t="s">
        <v>20</v>
      </c>
      <c r="B32" s="156"/>
      <c r="C32" s="156"/>
      <c r="D32" s="156"/>
      <c r="E32" s="156"/>
      <c r="F32" s="123">
        <v>38790</v>
      </c>
      <c r="G32" s="119">
        <v>41840</v>
      </c>
      <c r="H32" s="39"/>
      <c r="I32" s="40"/>
      <c r="J32" s="41"/>
      <c r="K32" s="3"/>
      <c r="L32" s="3"/>
    </row>
    <row r="33" spans="1:12" x14ac:dyDescent="0.25">
      <c r="A33" s="155" t="s">
        <v>21</v>
      </c>
      <c r="B33" s="156"/>
      <c r="C33" s="156"/>
      <c r="D33" s="156"/>
      <c r="E33" s="156"/>
      <c r="F33" s="123">
        <v>51202</v>
      </c>
      <c r="G33" s="119">
        <v>55229</v>
      </c>
      <c r="H33" s="42"/>
      <c r="I33" s="38"/>
      <c r="J33" s="27"/>
    </row>
    <row r="34" spans="1:12" x14ac:dyDescent="0.25">
      <c r="A34" s="155" t="s">
        <v>22</v>
      </c>
      <c r="B34" s="156"/>
      <c r="C34" s="156"/>
      <c r="D34" s="156"/>
      <c r="E34" s="156"/>
      <c r="F34" s="123">
        <v>50097</v>
      </c>
      <c r="G34" s="119">
        <v>54124</v>
      </c>
      <c r="H34" s="43"/>
      <c r="I34" s="40"/>
      <c r="J34" s="27"/>
    </row>
    <row r="35" spans="1:12" x14ac:dyDescent="0.25">
      <c r="A35" s="155" t="s">
        <v>23</v>
      </c>
      <c r="B35" s="156"/>
      <c r="C35" s="156"/>
      <c r="D35" s="156"/>
      <c r="E35" s="156"/>
      <c r="F35" s="123">
        <v>8340</v>
      </c>
      <c r="G35" s="119">
        <v>8707</v>
      </c>
      <c r="H35" s="43"/>
      <c r="I35" s="40"/>
      <c r="J35" s="27"/>
    </row>
    <row r="36" spans="1:12" x14ac:dyDescent="0.25">
      <c r="A36" s="155" t="s">
        <v>24</v>
      </c>
      <c r="B36" s="156"/>
      <c r="C36" s="156"/>
      <c r="D36" s="156"/>
      <c r="E36" s="156"/>
      <c r="F36" s="123">
        <v>2418</v>
      </c>
      <c r="G36" s="119">
        <v>2718</v>
      </c>
      <c r="H36" s="43"/>
      <c r="I36" s="40"/>
      <c r="J36" s="27"/>
    </row>
    <row r="37" spans="1:12" x14ac:dyDescent="0.25">
      <c r="A37" s="155" t="s">
        <v>25</v>
      </c>
      <c r="B37" s="156"/>
      <c r="C37" s="156"/>
      <c r="D37" s="156"/>
      <c r="E37" s="156"/>
      <c r="F37" s="123">
        <v>53876</v>
      </c>
      <c r="G37" s="119">
        <v>56247</v>
      </c>
      <c r="H37" s="35"/>
      <c r="I37" s="35"/>
      <c r="J37" s="35"/>
      <c r="K37" s="124"/>
      <c r="L37" s="125"/>
    </row>
    <row r="38" spans="1:12" x14ac:dyDescent="0.25">
      <c r="A38" s="155" t="s">
        <v>26</v>
      </c>
      <c r="B38" s="156"/>
      <c r="C38" s="156"/>
      <c r="D38" s="156"/>
      <c r="E38" s="156"/>
      <c r="F38" s="123">
        <v>53876</v>
      </c>
      <c r="G38" s="119">
        <v>56247</v>
      </c>
      <c r="H38" s="35"/>
      <c r="I38" s="35"/>
      <c r="J38" s="35"/>
      <c r="K38" s="124"/>
      <c r="L38" s="125"/>
    </row>
    <row r="39" spans="1:12" x14ac:dyDescent="0.25">
      <c r="A39" s="44"/>
      <c r="B39" s="45"/>
      <c r="C39" s="45"/>
      <c r="D39" s="45"/>
      <c r="E39" s="45"/>
      <c r="F39" s="46"/>
      <c r="G39" s="47"/>
      <c r="H39" s="35"/>
      <c r="I39" s="35"/>
      <c r="J39" s="35"/>
      <c r="K39" s="124"/>
      <c r="L39" s="125"/>
    </row>
    <row r="40" spans="1:12" x14ac:dyDescent="0.25">
      <c r="A40" s="48" t="s">
        <v>27</v>
      </c>
      <c r="B40" s="49"/>
      <c r="C40" s="49"/>
      <c r="D40" s="49"/>
      <c r="E40" s="49"/>
      <c r="F40" s="49"/>
      <c r="G40" s="50"/>
      <c r="H40" s="35"/>
      <c r="I40" s="35"/>
      <c r="J40" s="35"/>
      <c r="K40" s="6"/>
      <c r="L40" s="9"/>
    </row>
    <row r="41" spans="1:12" ht="15.95" customHeight="1" x14ac:dyDescent="0.25">
      <c r="A41" s="179" t="s">
        <v>28</v>
      </c>
      <c r="B41" s="180"/>
      <c r="C41" s="180"/>
      <c r="D41" s="181" t="s">
        <v>29</v>
      </c>
      <c r="E41" s="181"/>
      <c r="F41" s="51" t="s">
        <v>89</v>
      </c>
      <c r="G41" s="51" t="s">
        <v>58</v>
      </c>
      <c r="H41" s="35"/>
      <c r="I41" s="35"/>
      <c r="J41" s="35"/>
      <c r="K41" s="215"/>
      <c r="L41" s="216"/>
    </row>
    <row r="42" spans="1:12" x14ac:dyDescent="0.25">
      <c r="A42" s="52" t="s">
        <v>30</v>
      </c>
      <c r="B42" s="53"/>
      <c r="C42" s="53"/>
      <c r="D42" s="54">
        <v>1</v>
      </c>
      <c r="E42" s="53"/>
      <c r="F42" s="126">
        <v>137755</v>
      </c>
      <c r="G42" s="120">
        <v>136160</v>
      </c>
      <c r="H42" s="35"/>
      <c r="I42" s="35"/>
      <c r="J42" s="35"/>
      <c r="K42" s="183"/>
      <c r="L42" s="185"/>
    </row>
    <row r="43" spans="1:12" x14ac:dyDescent="0.25">
      <c r="A43" s="52" t="s">
        <v>31</v>
      </c>
      <c r="B43" s="53"/>
      <c r="C43" s="53"/>
      <c r="D43" s="54">
        <v>0.95</v>
      </c>
      <c r="E43" s="53"/>
      <c r="F43" s="126">
        <v>130867</v>
      </c>
      <c r="G43" s="120">
        <v>129352</v>
      </c>
      <c r="H43" s="35"/>
      <c r="I43" s="35"/>
      <c r="J43" s="35"/>
      <c r="K43" s="183"/>
      <c r="L43" s="185"/>
    </row>
    <row r="44" spans="1:12" ht="15.95" customHeight="1" x14ac:dyDescent="0.25">
      <c r="A44" s="52" t="s">
        <v>32</v>
      </c>
      <c r="B44" s="53"/>
      <c r="C44" s="53"/>
      <c r="D44" s="54">
        <v>0.9</v>
      </c>
      <c r="E44" s="53"/>
      <c r="F44" s="126">
        <v>123979</v>
      </c>
      <c r="G44" s="120">
        <v>122544</v>
      </c>
      <c r="H44" s="35"/>
      <c r="I44" s="35"/>
      <c r="J44" s="35"/>
      <c r="K44" s="183"/>
      <c r="L44" s="185"/>
    </row>
    <row r="45" spans="1:12" ht="15.95" customHeight="1" x14ac:dyDescent="0.25">
      <c r="A45" s="52" t="s">
        <v>33</v>
      </c>
      <c r="B45" s="53"/>
      <c r="C45" s="53"/>
      <c r="D45" s="54">
        <v>0.85</v>
      </c>
      <c r="E45" s="53"/>
      <c r="F45" s="126">
        <v>117091</v>
      </c>
      <c r="G45" s="120">
        <v>115736</v>
      </c>
      <c r="H45" s="35"/>
      <c r="I45" s="35"/>
      <c r="J45" s="35"/>
      <c r="K45" s="8"/>
      <c r="L45" s="9"/>
    </row>
    <row r="46" spans="1:12" ht="21" customHeight="1" x14ac:dyDescent="0.25">
      <c r="A46" s="52"/>
      <c r="B46" s="53"/>
      <c r="C46" s="53"/>
      <c r="D46" s="53"/>
      <c r="E46" s="53"/>
      <c r="F46" s="53"/>
      <c r="G46" s="55"/>
      <c r="H46" s="35"/>
      <c r="I46" s="35"/>
      <c r="J46" s="35"/>
      <c r="K46" s="8"/>
      <c r="L46" s="9"/>
    </row>
    <row r="47" spans="1:12" x14ac:dyDescent="0.25">
      <c r="A47" s="56" t="s">
        <v>34</v>
      </c>
      <c r="B47" s="57"/>
      <c r="C47" s="57"/>
      <c r="D47" s="57"/>
      <c r="E47" s="57"/>
      <c r="F47" s="51" t="s">
        <v>89</v>
      </c>
      <c r="G47" s="51" t="s">
        <v>58</v>
      </c>
      <c r="H47" s="35"/>
      <c r="I47" s="35"/>
      <c r="J47" s="35"/>
      <c r="K47" s="8"/>
      <c r="L47" s="9"/>
    </row>
    <row r="48" spans="1:12" x14ac:dyDescent="0.25">
      <c r="A48" s="155" t="s">
        <v>35</v>
      </c>
      <c r="B48" s="156"/>
      <c r="C48" s="156"/>
      <c r="D48" s="156"/>
      <c r="E48" s="156"/>
      <c r="F48" s="123">
        <v>123592</v>
      </c>
      <c r="G48" s="119">
        <v>131511</v>
      </c>
      <c r="H48" s="35"/>
      <c r="I48" s="35"/>
      <c r="J48" s="35"/>
      <c r="K48" s="125"/>
      <c r="L48" s="127"/>
    </row>
    <row r="49" spans="1:12" x14ac:dyDescent="0.25">
      <c r="A49" s="155" t="s">
        <v>36</v>
      </c>
      <c r="B49" s="156"/>
      <c r="C49" s="156"/>
      <c r="D49" s="156"/>
      <c r="E49" s="156"/>
      <c r="F49" s="123">
        <v>111233</v>
      </c>
      <c r="G49" s="119">
        <v>118360</v>
      </c>
      <c r="H49" s="35"/>
      <c r="I49" s="35"/>
      <c r="J49" s="35"/>
      <c r="K49" s="125"/>
      <c r="L49" s="127"/>
    </row>
    <row r="50" spans="1:12" x14ac:dyDescent="0.25">
      <c r="A50" s="155" t="s">
        <v>37</v>
      </c>
      <c r="B50" s="156"/>
      <c r="C50" s="156"/>
      <c r="D50" s="156"/>
      <c r="E50" s="156"/>
      <c r="F50" s="128">
        <v>74155</v>
      </c>
      <c r="G50" s="121">
        <v>78907</v>
      </c>
      <c r="H50" s="35"/>
      <c r="I50" s="35"/>
      <c r="J50" s="27"/>
    </row>
    <row r="51" spans="1:12" x14ac:dyDescent="0.25">
      <c r="A51" s="177" t="s">
        <v>38</v>
      </c>
      <c r="B51" s="178"/>
      <c r="C51" s="178"/>
      <c r="D51" s="178"/>
      <c r="E51" s="178"/>
      <c r="F51" s="129">
        <v>43415</v>
      </c>
      <c r="G51" s="122">
        <v>43233</v>
      </c>
      <c r="H51" s="35"/>
      <c r="I51" s="58"/>
      <c r="J51" s="41"/>
    </row>
    <row r="52" spans="1:12" x14ac:dyDescent="0.25">
      <c r="A52" s="59"/>
      <c r="B52" s="27"/>
      <c r="C52" s="27"/>
      <c r="D52" s="27"/>
      <c r="E52" s="27"/>
      <c r="F52" s="27"/>
      <c r="G52" s="27"/>
      <c r="H52" s="27"/>
      <c r="I52" s="27"/>
      <c r="J52" s="27"/>
    </row>
    <row r="53" spans="1:12" ht="26.1" customHeight="1" x14ac:dyDescent="0.25">
      <c r="A53" s="187" t="s">
        <v>90</v>
      </c>
      <c r="B53" s="188"/>
      <c r="C53" s="188"/>
      <c r="D53" s="188"/>
      <c r="E53" s="189"/>
      <c r="F53" s="196" t="s">
        <v>91</v>
      </c>
      <c r="G53" s="197"/>
      <c r="H53" s="202" t="s">
        <v>55</v>
      </c>
      <c r="I53" s="27"/>
      <c r="J53" s="27"/>
    </row>
    <row r="54" spans="1:12" ht="15.95" customHeight="1" x14ac:dyDescent="0.25">
      <c r="A54" s="190"/>
      <c r="B54" s="191"/>
      <c r="C54" s="191"/>
      <c r="D54" s="191"/>
      <c r="E54" s="192"/>
      <c r="F54" s="198"/>
      <c r="G54" s="199"/>
      <c r="H54" s="203"/>
      <c r="I54" s="27"/>
      <c r="J54" s="27"/>
    </row>
    <row r="55" spans="1:12" ht="15.95" customHeight="1" x14ac:dyDescent="0.25">
      <c r="A55" s="193"/>
      <c r="B55" s="194"/>
      <c r="C55" s="194"/>
      <c r="D55" s="194"/>
      <c r="E55" s="195"/>
      <c r="F55" s="200"/>
      <c r="G55" s="201"/>
      <c r="H55" s="204"/>
      <c r="I55" s="27"/>
      <c r="J55" s="27"/>
    </row>
    <row r="56" spans="1:12" ht="47.25" x14ac:dyDescent="0.25">
      <c r="A56" s="60"/>
      <c r="B56" s="61"/>
      <c r="C56" s="61"/>
      <c r="D56" s="61"/>
      <c r="E56" s="62"/>
      <c r="F56" s="63" t="s">
        <v>92</v>
      </c>
      <c r="G56" s="64" t="s">
        <v>93</v>
      </c>
      <c r="H56" s="65" t="s">
        <v>94</v>
      </c>
      <c r="I56" s="27"/>
      <c r="J56" s="27"/>
    </row>
    <row r="57" spans="1:12" x14ac:dyDescent="0.25">
      <c r="A57" s="66" t="s">
        <v>39</v>
      </c>
      <c r="B57" s="62"/>
      <c r="C57" s="62"/>
      <c r="D57" s="62"/>
      <c r="E57" s="62"/>
      <c r="F57" s="67">
        <f>IF(F16&gt;40,400000/12*7,(F16*10000)/12*7)</f>
        <v>0</v>
      </c>
      <c r="G57" s="68">
        <f>IF(F16&gt;40,400000/12*5,(F16*10000)/12*5)</f>
        <v>0</v>
      </c>
      <c r="H57" s="69"/>
      <c r="I57" s="27"/>
      <c r="J57" s="27"/>
    </row>
    <row r="58" spans="1:12" x14ac:dyDescent="0.25">
      <c r="A58" s="66" t="s">
        <v>18</v>
      </c>
      <c r="B58" s="62"/>
      <c r="C58" s="62"/>
      <c r="D58" s="62"/>
      <c r="E58" s="62"/>
      <c r="F58" s="67">
        <f>IF(F16&lt;221,F16*G30,220*G30)/12*7</f>
        <v>0</v>
      </c>
      <c r="G58" s="68">
        <f>IF(F16&lt;221,F16*G30,220*G30)/12*5</f>
        <v>0</v>
      </c>
      <c r="H58" s="69">
        <f>IF(I16&lt;221,I16*G30,220*G30)/12*5-G58</f>
        <v>0</v>
      </c>
      <c r="I58" s="41"/>
      <c r="J58" s="27"/>
    </row>
    <row r="59" spans="1:12" x14ac:dyDescent="0.25">
      <c r="A59" s="66" t="s">
        <v>19</v>
      </c>
      <c r="B59" s="62"/>
      <c r="C59" s="62"/>
      <c r="D59" s="62"/>
      <c r="E59" s="62"/>
      <c r="F59" s="67">
        <f>IF(F16&lt;=220,0,(F16-220)*G31)/12*7</f>
        <v>0</v>
      </c>
      <c r="G59" s="68">
        <f>IF(F16&lt;=220,0,(F16-220)*G31)/12*5</f>
        <v>0</v>
      </c>
      <c r="H59" s="69">
        <f>IF(I16&lt;=220,0,(I16-220)*G31)/12*5-G59</f>
        <v>0</v>
      </c>
      <c r="I59" s="27"/>
      <c r="J59" s="27"/>
    </row>
    <row r="60" spans="1:12" x14ac:dyDescent="0.25">
      <c r="A60" s="66" t="s">
        <v>20</v>
      </c>
      <c r="B60" s="62"/>
      <c r="C60" s="62"/>
      <c r="D60" s="62"/>
      <c r="E60" s="62"/>
      <c r="F60" s="67">
        <f>F10*G32/12*7</f>
        <v>0</v>
      </c>
      <c r="G60" s="68">
        <f>F10*G32/12*5</f>
        <v>0</v>
      </c>
      <c r="H60" s="69">
        <f>J10*G32/12*5</f>
        <v>0</v>
      </c>
      <c r="I60" s="41"/>
      <c r="J60" s="27"/>
    </row>
    <row r="61" spans="1:12" x14ac:dyDescent="0.25">
      <c r="A61" s="66" t="s">
        <v>21</v>
      </c>
      <c r="B61" s="62"/>
      <c r="C61" s="62"/>
      <c r="D61" s="62"/>
      <c r="E61" s="62"/>
      <c r="F61" s="67">
        <f>F11*G33/12*7</f>
        <v>0</v>
      </c>
      <c r="G61" s="68">
        <f>F11*G33/12*5</f>
        <v>0</v>
      </c>
      <c r="H61" s="69">
        <f>J11*G33/12*5</f>
        <v>0</v>
      </c>
      <c r="I61" s="41"/>
      <c r="J61" s="27"/>
    </row>
    <row r="62" spans="1:12" x14ac:dyDescent="0.25">
      <c r="A62" s="66" t="s">
        <v>22</v>
      </c>
      <c r="B62" s="62"/>
      <c r="C62" s="62"/>
      <c r="D62" s="62"/>
      <c r="E62" s="62"/>
      <c r="F62" s="67">
        <f>F12*G34/12*7</f>
        <v>0</v>
      </c>
      <c r="G62" s="68">
        <f>F12*G34/12*5</f>
        <v>0</v>
      </c>
      <c r="H62" s="69">
        <f>((F12/12*7)+(H12/24*5)+(I12/24*5))*G34-F62-G62</f>
        <v>0</v>
      </c>
      <c r="I62" s="41"/>
      <c r="J62" s="27"/>
    </row>
    <row r="63" spans="1:12" x14ac:dyDescent="0.25">
      <c r="A63" s="70" t="s">
        <v>40</v>
      </c>
      <c r="B63" s="71"/>
      <c r="C63" s="71"/>
      <c r="D63" s="71"/>
      <c r="E63" s="71"/>
      <c r="F63" s="72">
        <f>SUM(F57:F62)</f>
        <v>0</v>
      </c>
      <c r="G63" s="73">
        <f>SUM(G57:G62)</f>
        <v>0</v>
      </c>
      <c r="H63" s="74">
        <f>SUM(H57:H62)</f>
        <v>0</v>
      </c>
      <c r="I63" s="41"/>
      <c r="J63" s="27"/>
    </row>
    <row r="64" spans="1:12" x14ac:dyDescent="0.25">
      <c r="A64" s="66"/>
      <c r="B64" s="62"/>
      <c r="C64" s="62"/>
      <c r="D64" s="62"/>
      <c r="E64" s="62"/>
      <c r="F64" s="67"/>
      <c r="G64" s="68"/>
      <c r="H64" s="75"/>
      <c r="I64" s="27"/>
      <c r="J64" s="27"/>
    </row>
    <row r="65" spans="1:12" x14ac:dyDescent="0.25">
      <c r="A65" s="76" t="s">
        <v>41</v>
      </c>
      <c r="B65" s="77"/>
      <c r="C65" s="77"/>
      <c r="D65" s="77"/>
      <c r="E65" s="77"/>
      <c r="F65" s="78">
        <f>IF(OR($I$18=4,$I$18=5,$I$18=6),(F57+F58+F59+F60+F61+F62)*0.02,0)</f>
        <v>0</v>
      </c>
      <c r="G65" s="79">
        <f t="shared" ref="G65:H65" si="2">IF(OR($I$18=4,$I$18=5,$I$18=6),(G57+G58+G59+G60+G61+G62)*0.02,0)</f>
        <v>0</v>
      </c>
      <c r="H65" s="80">
        <f t="shared" si="2"/>
        <v>0</v>
      </c>
      <c r="I65" s="27"/>
      <c r="J65" s="41"/>
    </row>
    <row r="66" spans="1:12" x14ac:dyDescent="0.25">
      <c r="A66" s="66"/>
      <c r="B66" s="62"/>
      <c r="C66" s="62"/>
      <c r="D66" s="62"/>
      <c r="E66" s="62"/>
      <c r="F66" s="81"/>
      <c r="G66" s="82"/>
      <c r="H66" s="75"/>
      <c r="I66" s="27"/>
      <c r="J66" s="27"/>
    </row>
    <row r="67" spans="1:12" x14ac:dyDescent="0.25">
      <c r="A67" s="66" t="s">
        <v>42</v>
      </c>
      <c r="B67" s="62"/>
      <c r="C67" s="62"/>
      <c r="D67" s="62"/>
      <c r="E67" s="62"/>
      <c r="F67" s="67">
        <f>F9*G35/12*7</f>
        <v>0</v>
      </c>
      <c r="G67" s="68">
        <f>F9*G35/12*5</f>
        <v>0</v>
      </c>
      <c r="H67" s="69">
        <f>J9*G35/12*5</f>
        <v>0</v>
      </c>
      <c r="I67" s="27"/>
      <c r="J67" s="27"/>
    </row>
    <row r="68" spans="1:12" x14ac:dyDescent="0.25">
      <c r="A68" s="66" t="s">
        <v>24</v>
      </c>
      <c r="B68" s="62"/>
      <c r="C68" s="62"/>
      <c r="D68" s="62"/>
      <c r="E68" s="62"/>
      <c r="F68" s="67">
        <f>F16*G36/12*7</f>
        <v>0</v>
      </c>
      <c r="G68" s="68">
        <f>F16*G36/12*5</f>
        <v>0</v>
      </c>
      <c r="H68" s="69">
        <f>F16*G36-F68-G68</f>
        <v>0</v>
      </c>
      <c r="I68" s="27"/>
      <c r="J68" s="27"/>
    </row>
    <row r="69" spans="1:12" x14ac:dyDescent="0.25">
      <c r="A69" s="66" t="s">
        <v>43</v>
      </c>
      <c r="B69" s="62"/>
      <c r="C69" s="62"/>
      <c r="D69" s="62"/>
      <c r="E69" s="62"/>
      <c r="F69" s="67">
        <f>(F13+F14)*G37/12*7</f>
        <v>0</v>
      </c>
      <c r="G69" s="68">
        <f>(F13+F14)*G37/12*5</f>
        <v>0</v>
      </c>
      <c r="H69" s="69">
        <f>(J13+J14)*G37</f>
        <v>0</v>
      </c>
      <c r="I69" s="27"/>
      <c r="J69" s="27"/>
    </row>
    <row r="70" spans="1:12" x14ac:dyDescent="0.25">
      <c r="A70" s="70" t="s">
        <v>44</v>
      </c>
      <c r="B70" s="71"/>
      <c r="C70" s="71"/>
      <c r="D70" s="71"/>
      <c r="E70" s="83"/>
      <c r="F70" s="72">
        <f>SUM(F67:F69)</f>
        <v>0</v>
      </c>
      <c r="G70" s="73">
        <f>SUM(G67:G69)</f>
        <v>0</v>
      </c>
      <c r="H70" s="74">
        <f>SUM(H67:H69)</f>
        <v>0</v>
      </c>
      <c r="I70" s="27"/>
      <c r="J70" s="27"/>
    </row>
    <row r="71" spans="1:12" x14ac:dyDescent="0.25">
      <c r="A71" s="66"/>
      <c r="B71" s="62"/>
      <c r="C71" s="62"/>
      <c r="D71" s="62"/>
      <c r="E71" s="84"/>
      <c r="F71" s="67"/>
      <c r="G71" s="68"/>
      <c r="H71" s="75"/>
      <c r="I71" s="27"/>
      <c r="J71" s="27"/>
    </row>
    <row r="72" spans="1:12" ht="12.95" customHeight="1" x14ac:dyDescent="0.25">
      <c r="A72" s="205" t="s">
        <v>45</v>
      </c>
      <c r="B72" s="206"/>
      <c r="C72" s="206"/>
      <c r="D72" s="206"/>
      <c r="E72" s="207"/>
      <c r="F72" s="85">
        <f>SUM(I72:L72)/12*7</f>
        <v>79426.666666666657</v>
      </c>
      <c r="G72" s="68">
        <f>SUM(I72:L72)/12*5</f>
        <v>56733.333333333328</v>
      </c>
      <c r="H72" s="69"/>
      <c r="I72" s="86">
        <f>IF(F16&lt;=149,G42,"0")</f>
        <v>136160</v>
      </c>
      <c r="J72" s="86" t="str">
        <f>IF(AND(F16&gt;=150,F16&lt;=299),G43,"0")</f>
        <v>0</v>
      </c>
      <c r="K72" s="1" t="str">
        <f>IF(AND(F16&gt;=300,F16&lt;=449),G44,"0")</f>
        <v>0</v>
      </c>
      <c r="L72" s="1" t="str">
        <f>IF(AND(F16&gt;=450),G45,"0")</f>
        <v>0</v>
      </c>
    </row>
    <row r="73" spans="1:12" x14ac:dyDescent="0.25">
      <c r="A73" s="66" t="s">
        <v>46</v>
      </c>
      <c r="B73" s="62"/>
      <c r="C73" s="62"/>
      <c r="D73" s="62"/>
      <c r="E73" s="87"/>
      <c r="F73" s="88">
        <f>(((IF(F15&gt;0,G48,0)+IF(F15&gt;1,G49,0)+IF(F15&gt;2,G50*(F15-2))))/12*7)+IF(I22&gt;1,((F15-12)*(G51/12*7)))</f>
        <v>0</v>
      </c>
      <c r="G73" s="68">
        <f>(((IF(F15&gt;0,G48,0)+IF(F15&gt;1,G49,0)+IF(F15&gt;2,G50*(F15-2))))/12*5)+IF(I22&gt;1,((F15-12)*(G51/12*5)))</f>
        <v>0</v>
      </c>
      <c r="H73" s="89"/>
      <c r="I73" s="27"/>
      <c r="J73" s="27"/>
    </row>
    <row r="74" spans="1:12" x14ac:dyDescent="0.25">
      <c r="A74" s="70" t="s">
        <v>47</v>
      </c>
      <c r="B74" s="71"/>
      <c r="C74" s="71"/>
      <c r="D74" s="71"/>
      <c r="E74" s="83"/>
      <c r="F74" s="72">
        <f>SUM(F72:F73)</f>
        <v>79426.666666666657</v>
      </c>
      <c r="G74" s="73">
        <f>SUM(G72:G73)</f>
        <v>56733.333333333328</v>
      </c>
      <c r="H74" s="90">
        <f>SUM(H71:H73)</f>
        <v>0</v>
      </c>
      <c r="I74" s="27"/>
      <c r="J74" s="27"/>
    </row>
    <row r="75" spans="1:12" x14ac:dyDescent="0.25">
      <c r="A75" s="91"/>
      <c r="B75" s="92"/>
      <c r="C75" s="92"/>
      <c r="D75" s="92"/>
      <c r="E75" s="93"/>
      <c r="F75" s="93"/>
      <c r="G75" s="93"/>
      <c r="H75" s="94"/>
      <c r="I75" s="27"/>
      <c r="J75" s="27"/>
    </row>
    <row r="76" spans="1:12" ht="16.5" thickBot="1" x14ac:dyDescent="0.3">
      <c r="A76" s="118" t="s">
        <v>95</v>
      </c>
      <c r="B76" s="62"/>
      <c r="C76" s="62"/>
      <c r="D76" s="62"/>
      <c r="E76" s="62"/>
      <c r="F76" s="62"/>
      <c r="G76" s="96">
        <f>F63+F65+F70+F74+G63+G65+G70+G74</f>
        <v>136160</v>
      </c>
      <c r="H76" s="97"/>
      <c r="I76" s="27"/>
      <c r="J76" s="27"/>
    </row>
    <row r="77" spans="1:12" ht="16.5" thickBot="1" x14ac:dyDescent="0.3">
      <c r="A77" s="118" t="s">
        <v>96</v>
      </c>
      <c r="B77" s="62"/>
      <c r="C77" s="62"/>
      <c r="D77" s="62"/>
      <c r="E77" s="62"/>
      <c r="F77" s="62"/>
      <c r="G77" s="62"/>
      <c r="H77" s="98">
        <f>H63+H65+H70+H74</f>
        <v>0</v>
      </c>
      <c r="I77" s="27"/>
      <c r="J77" s="27"/>
    </row>
    <row r="78" spans="1:12" ht="16.5" thickBot="1" x14ac:dyDescent="0.3">
      <c r="A78" s="118" t="s">
        <v>97</v>
      </c>
      <c r="B78" s="62"/>
      <c r="C78" s="62"/>
      <c r="D78" s="62"/>
      <c r="E78" s="62"/>
      <c r="F78" s="62"/>
      <c r="G78" s="62"/>
      <c r="H78" s="99">
        <f>G76+H77</f>
        <v>136160</v>
      </c>
      <c r="I78" s="27"/>
      <c r="J78" s="27"/>
    </row>
    <row r="79" spans="1:12" ht="16.5" thickTop="1" x14ac:dyDescent="0.25">
      <c r="A79" s="100"/>
      <c r="B79" s="101"/>
      <c r="C79" s="101"/>
      <c r="D79" s="101"/>
      <c r="E79" s="101"/>
      <c r="F79" s="101"/>
      <c r="G79" s="101"/>
      <c r="H79" s="102"/>
      <c r="I79" s="27"/>
      <c r="J79" s="27"/>
    </row>
    <row r="80" spans="1:12" x14ac:dyDescent="0.25">
      <c r="A80" s="103"/>
      <c r="B80" s="27"/>
      <c r="C80" s="27"/>
      <c r="D80" s="27"/>
      <c r="E80" s="27"/>
      <c r="F80" s="104"/>
      <c r="G80" s="208" t="str">
        <f>G1</f>
        <v>Finanslov (FL) 2024 - Vedtaget 14. dec. 2023</v>
      </c>
      <c r="H80" s="208"/>
      <c r="I80" s="208"/>
      <c r="J80" s="208"/>
    </row>
    <row r="81" spans="1:10" x14ac:dyDescent="0.25">
      <c r="A81" s="103"/>
      <c r="B81" s="27"/>
      <c r="C81" s="27"/>
      <c r="D81" s="27"/>
      <c r="E81" s="27"/>
      <c r="F81" s="104"/>
      <c r="G81" s="10"/>
      <c r="H81" s="10"/>
      <c r="I81" s="10"/>
      <c r="J81" s="10"/>
    </row>
    <row r="82" spans="1:10" x14ac:dyDescent="0.25">
      <c r="A82" s="103"/>
      <c r="B82" s="27"/>
      <c r="C82" s="27"/>
      <c r="D82" s="27"/>
      <c r="E82" s="27"/>
      <c r="F82" s="104"/>
      <c r="G82" s="10"/>
      <c r="H82" s="10"/>
      <c r="I82" s="10"/>
      <c r="J82" s="10"/>
    </row>
    <row r="83" spans="1:10" ht="15.75" customHeight="1" x14ac:dyDescent="0.25">
      <c r="A83" s="91"/>
      <c r="B83" s="176" t="s">
        <v>98</v>
      </c>
      <c r="C83" s="176"/>
      <c r="D83" s="176"/>
      <c r="E83" s="176"/>
      <c r="F83" s="176"/>
      <c r="G83" s="210" t="s">
        <v>99</v>
      </c>
      <c r="H83" s="105"/>
      <c r="I83" s="106"/>
      <c r="J83" s="27"/>
    </row>
    <row r="84" spans="1:10" x14ac:dyDescent="0.25">
      <c r="A84" s="95"/>
      <c r="B84" s="209"/>
      <c r="C84" s="209"/>
      <c r="D84" s="209"/>
      <c r="E84" s="209"/>
      <c r="F84" s="209"/>
      <c r="G84" s="211"/>
      <c r="H84" s="84"/>
      <c r="I84" s="108"/>
      <c r="J84" s="27"/>
    </row>
    <row r="85" spans="1:10" ht="60.75" customHeight="1" x14ac:dyDescent="0.25">
      <c r="A85" s="95"/>
      <c r="B85" s="212" t="s">
        <v>100</v>
      </c>
      <c r="C85" s="213"/>
      <c r="D85" s="213"/>
      <c r="E85" s="213"/>
      <c r="F85" s="213"/>
      <c r="G85" s="211"/>
      <c r="H85" s="84"/>
      <c r="I85" s="108"/>
      <c r="J85" s="27"/>
    </row>
    <row r="86" spans="1:10" x14ac:dyDescent="0.25">
      <c r="A86" s="95"/>
      <c r="B86" s="62"/>
      <c r="C86" s="62"/>
      <c r="D86" s="62"/>
      <c r="E86" s="62"/>
      <c r="F86" s="84"/>
      <c r="G86" s="107"/>
      <c r="H86" s="84"/>
      <c r="I86" s="108"/>
      <c r="J86" s="27"/>
    </row>
    <row r="87" spans="1:10" x14ac:dyDescent="0.25">
      <c r="A87" s="66"/>
      <c r="B87" s="62" t="s">
        <v>48</v>
      </c>
      <c r="C87" s="62"/>
      <c r="D87" s="62"/>
      <c r="E87" s="62"/>
      <c r="F87" s="84"/>
      <c r="G87" s="109">
        <f>IF(F16&lt;=220,G16*F30*(5/12),0)</f>
        <v>0</v>
      </c>
      <c r="H87" s="84"/>
      <c r="I87" s="110"/>
      <c r="J87" s="27"/>
    </row>
    <row r="88" spans="1:10" x14ac:dyDescent="0.25">
      <c r="A88" s="66"/>
      <c r="B88" s="62" t="s">
        <v>49</v>
      </c>
      <c r="C88" s="62"/>
      <c r="D88" s="62"/>
      <c r="E88" s="62"/>
      <c r="F88" s="84"/>
      <c r="G88" s="109">
        <f>IF(F16&gt;220,G16*F31*(5/12),0)</f>
        <v>0</v>
      </c>
      <c r="H88" s="84"/>
      <c r="I88" s="110"/>
      <c r="J88" s="27"/>
    </row>
    <row r="89" spans="1:10" x14ac:dyDescent="0.25">
      <c r="A89" s="66"/>
      <c r="B89" s="62" t="s">
        <v>20</v>
      </c>
      <c r="C89" s="62"/>
      <c r="D89" s="62"/>
      <c r="E89" s="62"/>
      <c r="F89" s="84"/>
      <c r="G89" s="109">
        <f>G10*F32*(5/12)</f>
        <v>0</v>
      </c>
      <c r="H89" s="84"/>
      <c r="I89" s="110"/>
      <c r="J89" s="27"/>
    </row>
    <row r="90" spans="1:10" x14ac:dyDescent="0.25">
      <c r="A90" s="66"/>
      <c r="B90" s="62" t="s">
        <v>21</v>
      </c>
      <c r="C90" s="62"/>
      <c r="D90" s="62"/>
      <c r="E90" s="62"/>
      <c r="F90" s="84"/>
      <c r="G90" s="109">
        <f>G11*F33*(5/12)</f>
        <v>0</v>
      </c>
      <c r="H90" s="84"/>
      <c r="I90" s="110"/>
      <c r="J90" s="27"/>
    </row>
    <row r="91" spans="1:10" x14ac:dyDescent="0.25">
      <c r="A91" s="66"/>
      <c r="B91" s="62" t="s">
        <v>22</v>
      </c>
      <c r="C91" s="62"/>
      <c r="D91" s="62"/>
      <c r="E91" s="62"/>
      <c r="F91" s="84"/>
      <c r="G91" s="109">
        <f>(D12*F34/12*7+((E12/24*5)+(F12/24*5))*F34)-(D12*F34)</f>
        <v>0</v>
      </c>
      <c r="H91" s="84"/>
      <c r="I91" s="110"/>
      <c r="J91" s="41"/>
    </row>
    <row r="92" spans="1:10" x14ac:dyDescent="0.25">
      <c r="A92" s="66"/>
      <c r="B92" s="62" t="s">
        <v>41</v>
      </c>
      <c r="C92" s="62"/>
      <c r="D92" s="62"/>
      <c r="E92" s="62"/>
      <c r="F92" s="84"/>
      <c r="G92" s="109">
        <f>IF(OR(I18=3,I18=2),0,SUM(G87:G91)*0.02)</f>
        <v>0</v>
      </c>
      <c r="H92" s="84"/>
      <c r="I92" s="110"/>
      <c r="J92" s="27"/>
    </row>
    <row r="93" spans="1:10" x14ac:dyDescent="0.25">
      <c r="A93" s="66"/>
      <c r="B93" s="62" t="s">
        <v>42</v>
      </c>
      <c r="C93" s="62"/>
      <c r="D93" s="62"/>
      <c r="E93" s="62"/>
      <c r="F93" s="84"/>
      <c r="G93" s="109">
        <f>G9*F35*(5/12)</f>
        <v>0</v>
      </c>
      <c r="H93" s="84"/>
      <c r="I93" s="110"/>
      <c r="J93" s="27"/>
    </row>
    <row r="94" spans="1:10" x14ac:dyDescent="0.25">
      <c r="A94" s="66"/>
      <c r="B94" s="62" t="s">
        <v>50</v>
      </c>
      <c r="C94" s="62"/>
      <c r="D94" s="62"/>
      <c r="E94" s="62"/>
      <c r="F94" s="62"/>
      <c r="G94" s="109">
        <f>G13*F37*(5/12)</f>
        <v>0</v>
      </c>
      <c r="H94" s="84"/>
      <c r="I94" s="110"/>
      <c r="J94" s="27"/>
    </row>
    <row r="95" spans="1:10" x14ac:dyDescent="0.25">
      <c r="A95" s="66"/>
      <c r="B95" s="62" t="s">
        <v>51</v>
      </c>
      <c r="C95" s="62"/>
      <c r="D95" s="62"/>
      <c r="E95" s="62"/>
      <c r="F95" s="62"/>
      <c r="G95" s="109">
        <f>(D14*F38/12*7+((E14/24*5)+(F14/24*5))*F38)-(D14*F38)</f>
        <v>0</v>
      </c>
      <c r="H95" s="84"/>
      <c r="I95" s="110"/>
      <c r="J95" s="27"/>
    </row>
    <row r="96" spans="1:10" x14ac:dyDescent="0.25">
      <c r="A96" s="66"/>
      <c r="B96" s="62"/>
      <c r="C96" s="62"/>
      <c r="D96" s="62"/>
      <c r="E96" s="62"/>
      <c r="F96" s="62"/>
      <c r="G96" s="109"/>
      <c r="H96" s="84"/>
      <c r="I96" s="110"/>
      <c r="J96" s="27"/>
    </row>
    <row r="97" spans="1:10" x14ac:dyDescent="0.25">
      <c r="A97" s="66"/>
      <c r="B97" s="62"/>
      <c r="C97" s="62"/>
      <c r="D97" s="62"/>
      <c r="E97" s="62"/>
      <c r="F97" s="62"/>
      <c r="G97" s="84"/>
      <c r="H97" s="84"/>
      <c r="I97" s="110"/>
      <c r="J97" s="27"/>
    </row>
    <row r="98" spans="1:10" ht="16.5" thickBot="1" x14ac:dyDescent="0.3">
      <c r="A98" s="66"/>
      <c r="B98" s="111" t="s">
        <v>101</v>
      </c>
      <c r="C98" s="62"/>
      <c r="D98" s="62"/>
      <c r="E98" s="62"/>
      <c r="F98" s="62"/>
      <c r="G98" s="84"/>
      <c r="H98" s="84"/>
      <c r="I98" s="112">
        <f>SUM(G87:G96)</f>
        <v>0</v>
      </c>
      <c r="J98" s="27"/>
    </row>
    <row r="99" spans="1:10" ht="16.5" thickTop="1" x14ac:dyDescent="0.25">
      <c r="A99" s="100"/>
      <c r="B99" s="113"/>
      <c r="C99" s="113"/>
      <c r="D99" s="113"/>
      <c r="E99" s="113"/>
      <c r="F99" s="114"/>
      <c r="G99" s="114"/>
      <c r="H99" s="114"/>
      <c r="I99" s="115"/>
      <c r="J99" s="27"/>
    </row>
    <row r="100" spans="1:10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25">
      <c r="A101" s="116" t="s">
        <v>52</v>
      </c>
      <c r="B101" s="117"/>
      <c r="C101" s="117"/>
      <c r="D101" s="117"/>
      <c r="E101" s="117"/>
      <c r="F101" s="117"/>
      <c r="G101" s="117"/>
      <c r="H101" s="117"/>
      <c r="I101" s="117"/>
      <c r="J101" s="27"/>
    </row>
    <row r="102" spans="1:10" x14ac:dyDescent="0.25">
      <c r="A102" s="116"/>
      <c r="B102" s="117"/>
      <c r="C102" s="117"/>
      <c r="D102" s="117"/>
      <c r="E102" s="117"/>
      <c r="F102" s="117"/>
      <c r="G102" s="117"/>
      <c r="H102" s="117"/>
      <c r="I102" s="117"/>
      <c r="J102" s="27"/>
    </row>
    <row r="103" spans="1:10" ht="15.75" customHeight="1" x14ac:dyDescent="0.25">
      <c r="A103" s="214" t="s">
        <v>54</v>
      </c>
      <c r="B103" s="214"/>
      <c r="C103" s="214"/>
      <c r="D103" s="214"/>
      <c r="E103" s="214"/>
      <c r="F103" s="214"/>
      <c r="G103" s="214"/>
      <c r="H103" s="214"/>
      <c r="I103" s="214"/>
      <c r="J103" s="27"/>
    </row>
    <row r="104" spans="1:10" x14ac:dyDescent="0.25">
      <c r="A104" s="214"/>
      <c r="B104" s="214"/>
      <c r="C104" s="214"/>
      <c r="D104" s="214"/>
      <c r="E104" s="214"/>
      <c r="F104" s="214"/>
      <c r="G104" s="214"/>
      <c r="H104" s="214"/>
      <c r="I104" s="214"/>
      <c r="J104" s="27"/>
    </row>
    <row r="105" spans="1:10" x14ac:dyDescent="0.25">
      <c r="A105" s="214"/>
      <c r="B105" s="214"/>
      <c r="C105" s="214"/>
      <c r="D105" s="214"/>
      <c r="E105" s="214"/>
      <c r="F105" s="214"/>
      <c r="G105" s="214"/>
      <c r="H105" s="214"/>
      <c r="I105" s="214"/>
      <c r="J105" s="27"/>
    </row>
    <row r="106" spans="1:10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27"/>
    </row>
    <row r="107" spans="1:10" x14ac:dyDescent="0.25">
      <c r="A107" s="186" t="s">
        <v>53</v>
      </c>
      <c r="B107" s="186"/>
      <c r="C107" s="186"/>
      <c r="D107" s="186"/>
      <c r="E107" s="186"/>
      <c r="F107" s="186"/>
      <c r="G107" s="186"/>
      <c r="H107" s="186"/>
      <c r="I107" s="186"/>
      <c r="J107" s="27"/>
    </row>
    <row r="108" spans="1:10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27"/>
    </row>
  </sheetData>
  <mergeCells count="57">
    <mergeCell ref="A5:J5"/>
    <mergeCell ref="A1:F1"/>
    <mergeCell ref="G1:J1"/>
    <mergeCell ref="A2:J2"/>
    <mergeCell ref="A3:J3"/>
    <mergeCell ref="A4:J4"/>
    <mergeCell ref="A17:J17"/>
    <mergeCell ref="A6:J6"/>
    <mergeCell ref="A7:J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30:E30"/>
    <mergeCell ref="A18:H18"/>
    <mergeCell ref="I18:J18"/>
    <mergeCell ref="A19:J19"/>
    <mergeCell ref="A20:J20"/>
    <mergeCell ref="A21:J21"/>
    <mergeCell ref="A22:H22"/>
    <mergeCell ref="I22:J22"/>
    <mergeCell ref="A23:J23"/>
    <mergeCell ref="A24:G24"/>
    <mergeCell ref="A25:G27"/>
    <mergeCell ref="A28:E28"/>
    <mergeCell ref="A29:E29"/>
    <mergeCell ref="L41:L44"/>
    <mergeCell ref="A31:E31"/>
    <mergeCell ref="A32:E32"/>
    <mergeCell ref="A33:E33"/>
    <mergeCell ref="A34:E34"/>
    <mergeCell ref="A35:E35"/>
    <mergeCell ref="A36:E36"/>
    <mergeCell ref="A37:E37"/>
    <mergeCell ref="A38:E38"/>
    <mergeCell ref="A41:C41"/>
    <mergeCell ref="D41:E41"/>
    <mergeCell ref="K41:K44"/>
    <mergeCell ref="A48:E48"/>
    <mergeCell ref="A49:E49"/>
    <mergeCell ref="A50:E50"/>
    <mergeCell ref="A51:E51"/>
    <mergeCell ref="A53:E55"/>
    <mergeCell ref="A103:I105"/>
    <mergeCell ref="A107:I108"/>
    <mergeCell ref="H53:H55"/>
    <mergeCell ref="A72:E72"/>
    <mergeCell ref="G80:J80"/>
    <mergeCell ref="B83:F84"/>
    <mergeCell ref="G83:G85"/>
    <mergeCell ref="B85:F85"/>
    <mergeCell ref="F53:G55"/>
  </mergeCells>
  <dataValidations count="2"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2:J22" xr:uid="{9EF4B789-9508-4DDC-884B-0E3333D5F8C7}">
      <formula1>$K$23:$K$24</formula1>
    </dataValidation>
    <dataValidation type="list" allowBlank="1" showInputMessage="1" showErrorMessage="1" sqref="I18:J18" xr:uid="{B5801857-A780-414C-A25A-5759CF608B0F}">
      <formula1>$L$18:$L$22</formula1>
    </dataValidation>
  </dataValidations>
  <pageMargins left="0.25" right="0.25" top="0.75" bottom="0.75" header="0.3" footer="0.3"/>
  <pageSetup paperSize="9" scale="70" fitToHeight="3" orientation="portrait" r:id="rId1"/>
  <headerFooter>
    <oddFooter>&amp;LLilleskolernes Sammenslutning
Nannasgade 28, 2200 Kbh. N&amp;RForslag til finanslov 2021
Udgave 1.0, 31. august 2020</oddFooter>
  </headerFooter>
  <rowBreaks count="1" manualBreakCount="1">
    <brk id="51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Tilskudsberegner FFL25</vt:lpstr>
      <vt:lpstr>Tilskudsberegner FL24</vt:lpstr>
      <vt:lpstr>'Tilskudsberegner FFL25'!Udskriftsområde</vt:lpstr>
      <vt:lpstr>'Tilskudsberegner FL24'!Udskriftsområde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Strunge</dc:creator>
  <cp:keywords/>
  <dc:description/>
  <cp:lastModifiedBy>Lars Larsen</cp:lastModifiedBy>
  <cp:revision/>
  <dcterms:created xsi:type="dcterms:W3CDTF">2021-08-30T06:58:43Z</dcterms:created>
  <dcterms:modified xsi:type="dcterms:W3CDTF">2024-12-05T10:41:26Z</dcterms:modified>
  <cp:category/>
  <cp:contentStatus/>
</cp:coreProperties>
</file>